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prsv-1\OneDrive\変更中テキスト\Excel2019基礎３\Excel2019基礎3 完成例\"/>
    </mc:Choice>
  </mc:AlternateContent>
  <xr:revisionPtr revIDLastSave="0" documentId="13_ncr:1_{A117A50F-34E3-4D94-9607-EAC5A981CB12}" xr6:coauthVersionLast="45" xr6:coauthVersionMax="45" xr10:uidLastSave="{00000000-0000-0000-0000-000000000000}"/>
  <bookViews>
    <workbookView xWindow="495" yWindow="210" windowWidth="16200" windowHeight="12285" xr2:uid="{00000000-000D-0000-FFFF-FFFF00000000}"/>
  </bookViews>
  <sheets>
    <sheet name="タイムカード" sheetId="1" r:id="rId1"/>
    <sheet name="従業員名簿" sheetId="2" r:id="rId2"/>
    <sheet name="給料明細書" sheetId="3" r:id="rId3"/>
  </sheets>
  <definedNames>
    <definedName name="_xlnm.Print_Area" localSheetId="2">給料明細書!$A$1:$H$22</definedName>
    <definedName name="氏名">従業員名簿!$A$2:$A$5</definedName>
    <definedName name="名簿">従業員名簿!$A$2:$B$5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3" l="1"/>
  <c r="H9" i="3"/>
  <c r="A3" i="3"/>
  <c r="A2" i="3"/>
  <c r="G36" i="1"/>
  <c r="F36" i="1"/>
  <c r="G35" i="1"/>
  <c r="F35" i="1"/>
  <c r="G34" i="1"/>
  <c r="F34" i="1"/>
  <c r="G33" i="1"/>
  <c r="F33" i="1"/>
  <c r="G32" i="1"/>
  <c r="F32" i="1"/>
  <c r="G31" i="1"/>
  <c r="F31" i="1"/>
  <c r="H31" i="1" s="1"/>
  <c r="G30" i="1"/>
  <c r="F30" i="1"/>
  <c r="G29" i="1"/>
  <c r="F29" i="1"/>
  <c r="H29" i="1" s="1"/>
  <c r="G28" i="1"/>
  <c r="F28" i="1"/>
  <c r="H27" i="1"/>
  <c r="G27" i="1"/>
  <c r="F27" i="1"/>
  <c r="G26" i="1"/>
  <c r="F26" i="1"/>
  <c r="G25" i="1"/>
  <c r="F25" i="1"/>
  <c r="H25" i="1" s="1"/>
  <c r="G24" i="1"/>
  <c r="F24" i="1"/>
  <c r="G23" i="1"/>
  <c r="F23" i="1"/>
  <c r="H23" i="1" s="1"/>
  <c r="G22" i="1"/>
  <c r="F22" i="1"/>
  <c r="H22" i="1" s="1"/>
  <c r="G21" i="1"/>
  <c r="F21" i="1"/>
  <c r="G20" i="1"/>
  <c r="F20" i="1"/>
  <c r="H20" i="1" s="1"/>
  <c r="G19" i="1"/>
  <c r="F19" i="1"/>
  <c r="H19" i="1" s="1"/>
  <c r="G18" i="1"/>
  <c r="F18" i="1"/>
  <c r="H18" i="1" s="1"/>
  <c r="G17" i="1"/>
  <c r="F17" i="1"/>
  <c r="H17" i="1" s="1"/>
  <c r="G16" i="1"/>
  <c r="F16" i="1"/>
  <c r="G15" i="1"/>
  <c r="F15" i="1"/>
  <c r="H15" i="1" s="1"/>
  <c r="G14" i="1"/>
  <c r="F14" i="1"/>
  <c r="G13" i="1"/>
  <c r="F13" i="1"/>
  <c r="H13" i="1" s="1"/>
  <c r="G12" i="1"/>
  <c r="F12" i="1"/>
  <c r="G11" i="1"/>
  <c r="F11" i="1"/>
  <c r="H11" i="1" s="1"/>
  <c r="G10" i="1"/>
  <c r="F10" i="1"/>
  <c r="G9" i="1"/>
  <c r="F9" i="1"/>
  <c r="G8" i="1"/>
  <c r="F8" i="1"/>
  <c r="G7" i="1"/>
  <c r="F7" i="1"/>
  <c r="G6" i="1"/>
  <c r="F6" i="1"/>
  <c r="B6" i="1"/>
  <c r="C6" i="1" s="1"/>
  <c r="K2" i="1"/>
  <c r="E11" i="3" s="1"/>
  <c r="H28" i="1" l="1"/>
  <c r="H21" i="1"/>
  <c r="H8" i="1"/>
  <c r="H12" i="1"/>
  <c r="I12" i="1" s="1"/>
  <c r="H16" i="1"/>
  <c r="I16" i="1" s="1"/>
  <c r="H26" i="1"/>
  <c r="H9" i="1"/>
  <c r="I9" i="1" s="1"/>
  <c r="H30" i="1"/>
  <c r="I30" i="1" s="1"/>
  <c r="H6" i="1"/>
  <c r="I6" i="1" s="1"/>
  <c r="H24" i="1"/>
  <c r="I24" i="1" s="1"/>
  <c r="H14" i="1"/>
  <c r="H10" i="1"/>
  <c r="I10" i="1" s="1"/>
  <c r="I11" i="1"/>
  <c r="I13" i="1"/>
  <c r="I15" i="1"/>
  <c r="I17" i="1"/>
  <c r="I19" i="1"/>
  <c r="I21" i="1"/>
  <c r="I23" i="1"/>
  <c r="I25" i="1"/>
  <c r="I27" i="1"/>
  <c r="I29" i="1"/>
  <c r="I31" i="1"/>
  <c r="H32" i="1"/>
  <c r="I32" i="1" s="1"/>
  <c r="H33" i="1"/>
  <c r="I33" i="1" s="1"/>
  <c r="H34" i="1"/>
  <c r="H35" i="1"/>
  <c r="I35" i="1" s="1"/>
  <c r="H36" i="1"/>
  <c r="I36" i="1" s="1"/>
  <c r="H7" i="1"/>
  <c r="I7" i="1" s="1"/>
  <c r="I34" i="1"/>
  <c r="B7" i="1"/>
  <c r="I8" i="1"/>
  <c r="I14" i="1"/>
  <c r="I18" i="1"/>
  <c r="I20" i="1"/>
  <c r="I22" i="1"/>
  <c r="I26" i="1"/>
  <c r="I28" i="1"/>
  <c r="J7" i="1" l="1"/>
  <c r="K7" i="1" s="1"/>
  <c r="J33" i="1"/>
  <c r="K33" i="1" s="1"/>
  <c r="J36" i="1"/>
  <c r="K36" i="1" s="1"/>
  <c r="J32" i="1"/>
  <c r="K32" i="1" s="1"/>
  <c r="J24" i="1"/>
  <c r="K24" i="1" s="1"/>
  <c r="J16" i="1"/>
  <c r="K16" i="1" s="1"/>
  <c r="J8" i="1"/>
  <c r="K8" i="1" s="1"/>
  <c r="J35" i="1"/>
  <c r="K35" i="1" s="1"/>
  <c r="J27" i="1"/>
  <c r="K27" i="1" s="1"/>
  <c r="J19" i="1"/>
  <c r="K19" i="1" s="1"/>
  <c r="J11" i="1"/>
  <c r="K11" i="1" s="1"/>
  <c r="J30" i="1"/>
  <c r="K30" i="1" s="1"/>
  <c r="J22" i="1"/>
  <c r="K22" i="1" s="1"/>
  <c r="J14" i="1"/>
  <c r="K14" i="1" s="1"/>
  <c r="C7" i="1"/>
  <c r="B8" i="1"/>
  <c r="J34" i="1"/>
  <c r="K34" i="1" s="1"/>
  <c r="J25" i="1"/>
  <c r="K25" i="1" s="1"/>
  <c r="J17" i="1"/>
  <c r="K17" i="1" s="1"/>
  <c r="J9" i="1"/>
  <c r="K9" i="1" s="1"/>
  <c r="J28" i="1"/>
  <c r="K28" i="1" s="1"/>
  <c r="J20" i="1"/>
  <c r="K20" i="1" s="1"/>
  <c r="J12" i="1"/>
  <c r="K12" i="1" s="1"/>
  <c r="I37" i="1"/>
  <c r="J6" i="1"/>
  <c r="K6" i="1" s="1"/>
  <c r="J31" i="1"/>
  <c r="K31" i="1" s="1"/>
  <c r="J23" i="1"/>
  <c r="K23" i="1" s="1"/>
  <c r="J15" i="1"/>
  <c r="K15" i="1" s="1"/>
  <c r="J26" i="1"/>
  <c r="K26" i="1" s="1"/>
  <c r="J18" i="1"/>
  <c r="K18" i="1" s="1"/>
  <c r="J10" i="1"/>
  <c r="K10" i="1" s="1"/>
  <c r="J29" i="1"/>
  <c r="K29" i="1" s="1"/>
  <c r="J21" i="1"/>
  <c r="K21" i="1" s="1"/>
  <c r="J13" i="1"/>
  <c r="K13" i="1" s="1"/>
  <c r="K37" i="1" l="1"/>
  <c r="D11" i="3" s="1"/>
  <c r="E7" i="3" s="1"/>
  <c r="J37" i="1"/>
  <c r="C8" i="1"/>
  <c r="B9" i="1"/>
  <c r="C9" i="1" l="1"/>
  <c r="B10" i="1"/>
  <c r="C11" i="3"/>
  <c r="B7" i="3" s="1"/>
  <c r="H7" i="3" s="1"/>
  <c r="H11" i="3" s="1"/>
  <c r="K3" i="1"/>
  <c r="I14" i="3" l="1"/>
  <c r="G14" i="3"/>
  <c r="C10" i="1"/>
  <c r="B11" i="1"/>
  <c r="C11" i="1" l="1"/>
  <c r="B12" i="1"/>
  <c r="I15" i="3"/>
  <c r="G15" i="3"/>
  <c r="I16" i="3" l="1"/>
  <c r="G16" i="3"/>
  <c r="C12" i="1"/>
  <c r="B13" i="1"/>
  <c r="C13" i="1" l="1"/>
  <c r="B14" i="1"/>
  <c r="I17" i="3"/>
  <c r="G17" i="3"/>
  <c r="I18" i="3" l="1"/>
  <c r="G18" i="3"/>
  <c r="C14" i="1"/>
  <c r="B15" i="1"/>
  <c r="C15" i="1" l="1"/>
  <c r="B16" i="1"/>
  <c r="I19" i="3"/>
  <c r="G19" i="3"/>
  <c r="I20" i="3" l="1"/>
  <c r="G20" i="3"/>
  <c r="C16" i="1"/>
  <c r="B17" i="1"/>
  <c r="C17" i="1" l="1"/>
  <c r="B18" i="1"/>
  <c r="I21" i="3"/>
  <c r="G21" i="3"/>
  <c r="I22" i="3" l="1"/>
  <c r="G22" i="3"/>
  <c r="C18" i="1"/>
  <c r="B19" i="1"/>
  <c r="C19" i="1" l="1"/>
  <c r="B20" i="1"/>
  <c r="C20" i="1" l="1"/>
  <c r="B21" i="1"/>
  <c r="C21" i="1" l="1"/>
  <c r="B22" i="1"/>
  <c r="C22" i="1" l="1"/>
  <c r="B23" i="1"/>
  <c r="C23" i="1" l="1"/>
  <c r="B24" i="1"/>
  <c r="C24" i="1" l="1"/>
  <c r="B25" i="1"/>
  <c r="C25" i="1" l="1"/>
  <c r="B26" i="1"/>
  <c r="C26" i="1" l="1"/>
  <c r="B27" i="1"/>
  <c r="C27" i="1" l="1"/>
  <c r="B28" i="1"/>
  <c r="C28" i="1" l="1"/>
  <c r="B29" i="1"/>
  <c r="C29" i="1" l="1"/>
  <c r="B30" i="1"/>
  <c r="C30" i="1" l="1"/>
  <c r="B31" i="1"/>
  <c r="C31" i="1" l="1"/>
  <c r="B32" i="1"/>
  <c r="C32" i="1" l="1"/>
  <c r="B33" i="1"/>
  <c r="C33" i="1" l="1"/>
  <c r="B36" i="1"/>
  <c r="C36" i="1" s="1"/>
  <c r="B35" i="1"/>
  <c r="C35" i="1" s="1"/>
  <c r="B34" i="1"/>
  <c r="C34" i="1" s="1"/>
</calcChain>
</file>

<file path=xl/sharedStrings.xml><?xml version="1.0" encoding="utf-8"?>
<sst xmlns="http://schemas.openxmlformats.org/spreadsheetml/2006/main" count="47" uniqueCount="40">
  <si>
    <t>年</t>
    <rPh sb="0" eb="1">
      <t>ネン</t>
    </rPh>
    <phoneticPr fontId="3"/>
  </si>
  <si>
    <t>名前</t>
    <rPh sb="0" eb="2">
      <t>ナマエ</t>
    </rPh>
    <phoneticPr fontId="3"/>
  </si>
  <si>
    <t>三木　ひろし</t>
    <rPh sb="0" eb="2">
      <t>ミキ</t>
    </rPh>
    <phoneticPr fontId="3"/>
  </si>
  <si>
    <t>時間給</t>
    <rPh sb="0" eb="3">
      <t>ジカンキュウ</t>
    </rPh>
    <phoneticPr fontId="3"/>
  </si>
  <si>
    <t>月</t>
    <rPh sb="0" eb="1">
      <t>ガツ</t>
    </rPh>
    <phoneticPr fontId="3"/>
  </si>
  <si>
    <t>支給額</t>
    <rPh sb="0" eb="3">
      <t>シキュウガク</t>
    </rPh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</si>
  <si>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</si>
  <si>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</si>
  <si>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出社</t>
    <rPh sb="0" eb="2">
      <t>シュッシャ</t>
    </rPh>
    <phoneticPr fontId="3"/>
  </si>
  <si>
    <t>退社</t>
    <rPh sb="0" eb="2">
      <t>タイシャ</t>
    </rPh>
    <phoneticPr fontId="3"/>
  </si>
  <si>
    <t>休憩</t>
    <rPh sb="0" eb="2">
      <t>キュウケイ</t>
    </rPh>
    <phoneticPr fontId="3"/>
  </si>
  <si>
    <t>労働時間</t>
    <rPh sb="0" eb="2">
      <t>ロウドウ</t>
    </rPh>
    <rPh sb="2" eb="4">
      <t>ジカン</t>
    </rPh>
    <phoneticPr fontId="3"/>
  </si>
  <si>
    <t>通常時間</t>
    <rPh sb="0" eb="2">
      <t>ツウジョウ</t>
    </rPh>
    <rPh sb="2" eb="4">
      <t>ジカン</t>
    </rPh>
    <phoneticPr fontId="3"/>
  </si>
  <si>
    <t>残業時間</t>
    <rPh sb="0" eb="2">
      <t>ザンギョウ</t>
    </rPh>
    <rPh sb="2" eb="4">
      <t>ジカン</t>
    </rPh>
    <phoneticPr fontId="3"/>
  </si>
  <si>
    <t>氏名</t>
    <rPh sb="0" eb="2">
      <t>シメイ</t>
    </rPh>
    <phoneticPr fontId="3"/>
  </si>
  <si>
    <t>香取　慎八</t>
    <rPh sb="0" eb="2">
      <t>カトリ</t>
    </rPh>
    <rPh sb="3" eb="4">
      <t>シン</t>
    </rPh>
    <rPh sb="4" eb="5">
      <t>ハチ</t>
    </rPh>
    <phoneticPr fontId="3"/>
  </si>
  <si>
    <t>片平　なみ</t>
    <rPh sb="0" eb="2">
      <t>カタヒラ</t>
    </rPh>
    <phoneticPr fontId="3"/>
  </si>
  <si>
    <t>太川　たかし</t>
    <rPh sb="0" eb="2">
      <t>フトカワ</t>
    </rPh>
    <phoneticPr fontId="3"/>
  </si>
  <si>
    <t>株式会社ワンダフル</t>
    <rPh sb="0" eb="4">
      <t>カブシキガイシャ</t>
    </rPh>
    <phoneticPr fontId="3"/>
  </si>
  <si>
    <t>給　料　明　細　書</t>
    <rPh sb="0" eb="1">
      <t>キュウ</t>
    </rPh>
    <rPh sb="2" eb="3">
      <t>リョウ</t>
    </rPh>
    <rPh sb="4" eb="5">
      <t>メイ</t>
    </rPh>
    <rPh sb="6" eb="7">
      <t>ホソ</t>
    </rPh>
    <rPh sb="8" eb="9">
      <t>ショ</t>
    </rPh>
    <phoneticPr fontId="3"/>
  </si>
  <si>
    <t>支給</t>
    <rPh sb="0" eb="2">
      <t>シキュウ</t>
    </rPh>
    <phoneticPr fontId="3"/>
  </si>
  <si>
    <t>基本給</t>
    <rPh sb="0" eb="3">
      <t>キホンキュウ</t>
    </rPh>
    <phoneticPr fontId="3"/>
  </si>
  <si>
    <t>その他</t>
    <rPh sb="2" eb="3">
      <t>タ</t>
    </rPh>
    <phoneticPr fontId="3"/>
  </si>
  <si>
    <t>時間外手当</t>
    <rPh sb="0" eb="3">
      <t>ジカンガイ</t>
    </rPh>
    <rPh sb="3" eb="5">
      <t>テアテ</t>
    </rPh>
    <phoneticPr fontId="3"/>
  </si>
  <si>
    <t>通勤手当</t>
    <rPh sb="0" eb="2">
      <t>ツウキン</t>
    </rPh>
    <rPh sb="2" eb="4">
      <t>テアテ</t>
    </rPh>
    <phoneticPr fontId="3"/>
  </si>
  <si>
    <t>不就労控除</t>
    <rPh sb="0" eb="1">
      <t>フ</t>
    </rPh>
    <rPh sb="1" eb="3">
      <t>シュウロウ</t>
    </rPh>
    <rPh sb="3" eb="5">
      <t>コウジョ</t>
    </rPh>
    <phoneticPr fontId="3"/>
  </si>
  <si>
    <t>総支給額</t>
    <rPh sb="0" eb="1">
      <t>ソウ</t>
    </rPh>
    <rPh sb="1" eb="4">
      <t>シキュウガク</t>
    </rPh>
    <phoneticPr fontId="3"/>
  </si>
  <si>
    <t>控除</t>
    <rPh sb="0" eb="2">
      <t>コウジョ</t>
    </rPh>
    <phoneticPr fontId="3"/>
  </si>
  <si>
    <t>健康保険</t>
    <rPh sb="0" eb="2">
      <t>ケンコウ</t>
    </rPh>
    <rPh sb="2" eb="4">
      <t>ホケン</t>
    </rPh>
    <phoneticPr fontId="3"/>
  </si>
  <si>
    <t>厚生年金</t>
    <rPh sb="0" eb="2">
      <t>コウセイ</t>
    </rPh>
    <rPh sb="2" eb="4">
      <t>ネンキン</t>
    </rPh>
    <phoneticPr fontId="3"/>
  </si>
  <si>
    <t>雇用保険</t>
    <rPh sb="0" eb="2">
      <t>コヨウ</t>
    </rPh>
    <rPh sb="2" eb="4">
      <t>ホケン</t>
    </rPh>
    <phoneticPr fontId="3"/>
  </si>
  <si>
    <t>社会保険料</t>
    <rPh sb="0" eb="2">
      <t>シャカイ</t>
    </rPh>
    <rPh sb="2" eb="5">
      <t>ホケンリョウ</t>
    </rPh>
    <phoneticPr fontId="3"/>
  </si>
  <si>
    <t>所得税</t>
    <rPh sb="0" eb="3">
      <t>ショトクゼイ</t>
    </rPh>
    <phoneticPr fontId="3"/>
  </si>
  <si>
    <t>住民税</t>
    <rPh sb="0" eb="3">
      <t>ジュウミンゼイ</t>
    </rPh>
    <phoneticPr fontId="3"/>
  </si>
  <si>
    <t>控除計</t>
    <rPh sb="0" eb="2">
      <t>コウジョ</t>
    </rPh>
    <rPh sb="2" eb="3">
      <t>ケイ</t>
    </rPh>
    <phoneticPr fontId="3"/>
  </si>
  <si>
    <t>出勤日数</t>
    <rPh sb="0" eb="2">
      <t>シュッキン</t>
    </rPh>
    <rPh sb="2" eb="4">
      <t>ニッスウ</t>
    </rPh>
    <phoneticPr fontId="3"/>
  </si>
  <si>
    <t>差引支給額</t>
    <rPh sb="0" eb="2">
      <t>サシヒキ</t>
    </rPh>
    <rPh sb="2" eb="5">
      <t>シキュウガク</t>
    </rPh>
    <phoneticPr fontId="3"/>
  </si>
  <si>
    <t>枚数</t>
    <rPh sb="0" eb="2">
      <t>マイスウ</t>
    </rPh>
    <phoneticPr fontId="3"/>
  </si>
  <si>
    <t>金種</t>
    <rPh sb="0" eb="2">
      <t>キンシュ</t>
    </rPh>
    <phoneticPr fontId="3"/>
  </si>
  <si>
    <t>のこり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</si>
</sst>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d"/>
    <numFmt numFmtId="177" formatCode="h:mm;@"/>
    <numFmt numFmtId="178" formatCode="[h]:mm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8"/>
      <color rgb="FF00B0F0"/>
      <name val="ＭＳ ゴシック"/>
      <family val="3"/>
      <charset val="128"/>
    </font>
    <font>
      <b/>
      <sz val="14"/>
      <color rgb="FF00B0F0"/>
      <name val="ＭＳ ゴシック"/>
      <family val="3"/>
      <charset val="128"/>
    </font>
    <font>
      <sz val="14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ck">
        <color rgb="FFC00000"/>
      </left>
      <right style="thin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rgb="FFC00000"/>
      </left>
      <right style="thin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ck">
        <color rgb="FFC00000"/>
      </left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 style="thick">
        <color rgb="FFC00000"/>
      </right>
      <top/>
      <bottom style="thin">
        <color rgb="FFC00000"/>
      </bottom>
      <diagonal/>
    </border>
    <border>
      <left style="thick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ck">
        <color rgb="FFC00000"/>
      </right>
      <top style="thin">
        <color rgb="FFC00000"/>
      </top>
      <bottom style="thin">
        <color rgb="FFC00000"/>
      </bottom>
      <diagonal/>
    </border>
    <border>
      <left style="thick">
        <color rgb="FFC00000"/>
      </left>
      <right style="thin">
        <color rgb="FFC00000"/>
      </right>
      <top style="thin">
        <color rgb="FFC00000"/>
      </top>
      <bottom style="thick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ck">
        <color rgb="FFC00000"/>
      </bottom>
      <diagonal/>
    </border>
    <border>
      <left style="thin">
        <color rgb="FFC00000"/>
      </left>
      <right style="thick">
        <color rgb="FFC00000"/>
      </right>
      <top style="thin">
        <color rgb="FFC00000"/>
      </top>
      <bottom style="thick">
        <color rgb="FFC00000"/>
      </bottom>
      <diagonal/>
    </border>
    <border>
      <left style="thick">
        <color rgb="FF00B0F0"/>
      </left>
      <right style="thin">
        <color rgb="FF00B0F0"/>
      </right>
      <top style="thick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ck">
        <color rgb="FF00B0F0"/>
      </top>
      <bottom style="thin">
        <color rgb="FF00B0F0"/>
      </bottom>
      <diagonal/>
    </border>
    <border>
      <left style="thin">
        <color rgb="FF00B0F0"/>
      </left>
      <right style="thick">
        <color rgb="FF00B0F0"/>
      </right>
      <top style="thick">
        <color rgb="FF00B0F0"/>
      </top>
      <bottom style="thin">
        <color rgb="FF00B0F0"/>
      </bottom>
      <diagonal/>
    </border>
    <border>
      <left style="thick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ck">
        <color rgb="FF00B0F0"/>
      </right>
      <top style="thin">
        <color rgb="FF00B0F0"/>
      </top>
      <bottom style="thin">
        <color rgb="FF00B0F0"/>
      </bottom>
      <diagonal/>
    </border>
    <border>
      <left style="thick">
        <color rgb="FF00B0F0"/>
      </left>
      <right style="thin">
        <color rgb="FF00B0F0"/>
      </right>
      <top style="thin">
        <color rgb="FF00B0F0"/>
      </top>
      <bottom/>
      <diagonal/>
    </border>
    <border>
      <left style="thick">
        <color rgb="FF00B0F0"/>
      </left>
      <right style="thin">
        <color rgb="FF00B0F0"/>
      </right>
      <top/>
      <bottom style="thick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ck">
        <color rgb="FF00B0F0"/>
      </bottom>
      <diagonal/>
    </border>
    <border>
      <left style="thin">
        <color rgb="FF00B0F0"/>
      </left>
      <right style="thick">
        <color rgb="FF00B0F0"/>
      </right>
      <top style="thin">
        <color rgb="FF00B0F0"/>
      </top>
      <bottom style="thick">
        <color rgb="FF00B0F0"/>
      </bottom>
      <diagonal/>
    </border>
    <border>
      <left style="thin">
        <color rgb="FFC00000"/>
      </left>
      <right style="thin">
        <color rgb="FFC00000"/>
      </right>
      <top/>
      <bottom style="thick">
        <color rgb="FFC0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2" fillId="2" borderId="0" xfId="0" applyFont="1" applyFill="1" applyAlignment="1">
      <alignment horizontal="right" vertical="center"/>
    </xf>
    <xf numFmtId="38" fontId="2" fillId="0" borderId="0" xfId="1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76" fontId="2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20" fontId="2" fillId="2" borderId="5" xfId="0" applyNumberFormat="1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176" fontId="2" fillId="2" borderId="7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8" xfId="0" applyFont="1" applyBorder="1">
      <alignment vertical="center"/>
    </xf>
    <xf numFmtId="177" fontId="2" fillId="2" borderId="8" xfId="0" applyNumberFormat="1" applyFont="1" applyFill="1" applyBorder="1">
      <alignment vertical="center"/>
    </xf>
    <xf numFmtId="0" fontId="2" fillId="2" borderId="8" xfId="0" applyFont="1" applyFill="1" applyBorder="1">
      <alignment vertical="center"/>
    </xf>
    <xf numFmtId="0" fontId="2" fillId="2" borderId="9" xfId="0" applyFont="1" applyFill="1" applyBorder="1">
      <alignment vertical="center"/>
    </xf>
    <xf numFmtId="176" fontId="2" fillId="2" borderId="10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1" xfId="0" applyFont="1" applyBorder="1">
      <alignment vertical="center"/>
    </xf>
    <xf numFmtId="0" fontId="2" fillId="2" borderId="11" xfId="0" applyFont="1" applyFill="1" applyBorder="1">
      <alignment vertical="center"/>
    </xf>
    <xf numFmtId="0" fontId="2" fillId="2" borderId="12" xfId="0" applyFont="1" applyFill="1" applyBorder="1">
      <alignment vertical="center"/>
    </xf>
    <xf numFmtId="0" fontId="4" fillId="0" borderId="0" xfId="0" applyFont="1" applyAlignment="1">
      <alignment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38" fontId="2" fillId="0" borderId="17" xfId="1" applyFont="1" applyBorder="1">
      <alignment vertical="center"/>
    </xf>
    <xf numFmtId="0" fontId="2" fillId="0" borderId="17" xfId="0" applyFont="1" applyBorder="1">
      <alignment vertical="center"/>
    </xf>
    <xf numFmtId="38" fontId="2" fillId="0" borderId="18" xfId="0" applyNumberFormat="1" applyFont="1" applyBorder="1">
      <alignment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2" fillId="0" borderId="18" xfId="0" applyFont="1" applyBorder="1">
      <alignment vertical="center"/>
    </xf>
    <xf numFmtId="0" fontId="5" fillId="3" borderId="17" xfId="0" applyFont="1" applyFill="1" applyBorder="1" applyAlignment="1">
      <alignment horizontal="left" vertical="center"/>
    </xf>
    <xf numFmtId="0" fontId="2" fillId="0" borderId="21" xfId="0" applyFont="1" applyBorder="1">
      <alignment vertical="center"/>
    </xf>
    <xf numFmtId="178" fontId="2" fillId="0" borderId="21" xfId="0" applyNumberFormat="1" applyFont="1" applyBorder="1">
      <alignment vertical="center"/>
    </xf>
    <xf numFmtId="177" fontId="2" fillId="0" borderId="21" xfId="0" applyNumberFormat="1" applyFont="1" applyBorder="1">
      <alignment vertical="center"/>
    </xf>
    <xf numFmtId="38" fontId="2" fillId="0" borderId="22" xfId="0" applyNumberFormat="1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38" fontId="2" fillId="0" borderId="0" xfId="0" applyNumberFormat="1" applyFont="1">
      <alignment vertical="center"/>
    </xf>
    <xf numFmtId="0" fontId="6" fillId="0" borderId="0" xfId="0" applyFont="1">
      <alignment vertical="center"/>
    </xf>
    <xf numFmtId="20" fontId="2" fillId="2" borderId="8" xfId="0" applyNumberFormat="1" applyFont="1" applyFill="1" applyBorder="1">
      <alignment vertical="center"/>
    </xf>
    <xf numFmtId="20" fontId="2" fillId="2" borderId="23" xfId="0" applyNumberFormat="1" applyFont="1" applyFill="1" applyBorder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3" borderId="13" xfId="0" applyFont="1" applyFill="1" applyBorder="1" applyAlignment="1">
      <alignment horizontal="center" vertical="center" textRotation="255"/>
    </xf>
    <xf numFmtId="0" fontId="5" fillId="3" borderId="16" xfId="0" applyFont="1" applyFill="1" applyBorder="1" applyAlignment="1">
      <alignment horizontal="center" vertical="center" textRotation="255"/>
    </xf>
    <xf numFmtId="0" fontId="5" fillId="3" borderId="19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 patternType="lightUp">
          <f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38"/>
  <sheetViews>
    <sheetView tabSelected="1" defaultGridColor="0" colorId="23" zoomScaleNormal="100" workbookViewId="0">
      <selection activeCell="B3" sqref="B3"/>
    </sheetView>
  </sheetViews>
  <sheetFormatPr defaultRowHeight="17.25" x14ac:dyDescent="0.4"/>
  <cols>
    <col min="1" max="1" width="1.75" style="2" customWidth="1"/>
    <col min="2" max="2" width="6.75" style="2" bestFit="1" customWidth="1"/>
    <col min="3" max="3" width="6.5" style="2" bestFit="1" customWidth="1"/>
    <col min="4" max="8" width="9" style="2"/>
    <col min="9" max="11" width="11.375" style="2" bestFit="1" customWidth="1"/>
    <col min="12" max="12" width="2.875" style="2" customWidth="1"/>
    <col min="13" max="16384" width="9" style="2"/>
  </cols>
  <sheetData>
    <row r="1" spans="1:12" ht="7.5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4">
      <c r="A2" s="1"/>
      <c r="B2" s="2">
        <v>2021</v>
      </c>
      <c r="C2" s="1" t="s">
        <v>0</v>
      </c>
      <c r="D2" s="1"/>
      <c r="E2" s="3" t="s">
        <v>1</v>
      </c>
      <c r="F2" s="45" t="s">
        <v>2</v>
      </c>
      <c r="G2" s="45"/>
      <c r="H2" s="1"/>
      <c r="I2" s="1"/>
      <c r="J2" s="3" t="s">
        <v>3</v>
      </c>
      <c r="K2" s="2">
        <f>IF(F2="","",VLOOKUP(F2,名簿,2,FALSE))</f>
        <v>930</v>
      </c>
      <c r="L2" s="1"/>
    </row>
    <row r="3" spans="1:12" x14ac:dyDescent="0.4">
      <c r="A3" s="1"/>
      <c r="B3" s="2">
        <v>7</v>
      </c>
      <c r="C3" s="1" t="s">
        <v>4</v>
      </c>
      <c r="D3" s="1"/>
      <c r="E3" s="1"/>
      <c r="F3" s="1"/>
      <c r="G3" s="1"/>
      <c r="H3" s="1"/>
      <c r="I3" s="1"/>
      <c r="J3" s="3" t="s">
        <v>5</v>
      </c>
      <c r="K3" s="4">
        <f>ROUNDUP(K2*J37+K2*1.25*K37,0)</f>
        <v>38944</v>
      </c>
      <c r="L3" s="1"/>
    </row>
    <row r="4" spans="1:12" ht="18" thickBot="1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 thickTop="1" thickBot="1" x14ac:dyDescent="0.45">
      <c r="A5" s="1"/>
      <c r="B5" s="5" t="s">
        <v>6</v>
      </c>
      <c r="C5" s="6" t="s">
        <v>7</v>
      </c>
      <c r="D5" s="6" t="s">
        <v>8</v>
      </c>
      <c r="E5" s="6" t="s">
        <v>9</v>
      </c>
      <c r="F5" s="6" t="s">
        <v>8</v>
      </c>
      <c r="G5" s="6" t="s">
        <v>9</v>
      </c>
      <c r="H5" s="6" t="s">
        <v>10</v>
      </c>
      <c r="I5" s="6" t="s">
        <v>11</v>
      </c>
      <c r="J5" s="6" t="s">
        <v>12</v>
      </c>
      <c r="K5" s="7" t="s">
        <v>13</v>
      </c>
      <c r="L5" s="1"/>
    </row>
    <row r="6" spans="1:12" ht="18" thickTop="1" x14ac:dyDescent="0.4">
      <c r="A6" s="1"/>
      <c r="B6" s="8">
        <f>DATE(B2,B3,1)</f>
        <v>44378</v>
      </c>
      <c r="C6" s="9" t="str">
        <f>TEXT(B6,"aaa")</f>
        <v>木</v>
      </c>
      <c r="D6" s="10">
        <v>850</v>
      </c>
      <c r="E6" s="10">
        <v>1805</v>
      </c>
      <c r="F6" s="11">
        <f>CEILING(TIME(INT(D6/100),MOD(D6,100),0),"0:30")</f>
        <v>0.375</v>
      </c>
      <c r="G6" s="11">
        <f>FLOOR(TIME(INT(E6/100),MOD(E6,100),0),"0:30")</f>
        <v>0.75</v>
      </c>
      <c r="H6" s="12">
        <f>IF(AND(F6&lt;TIME(12,0,0),G6&gt;=TIME(13,0,0)),1,0)</f>
        <v>1</v>
      </c>
      <c r="I6" s="12">
        <f>(G6-F6)*24-H6</f>
        <v>8</v>
      </c>
      <c r="J6" s="12">
        <f>IF(I6&gt;8,8,I6)</f>
        <v>8</v>
      </c>
      <c r="K6" s="13">
        <f>I6-J6</f>
        <v>0</v>
      </c>
      <c r="L6" s="1"/>
    </row>
    <row r="7" spans="1:12" x14ac:dyDescent="0.4">
      <c r="A7" s="1"/>
      <c r="B7" s="14">
        <f>B6+1</f>
        <v>44379</v>
      </c>
      <c r="C7" s="15" t="str">
        <f t="shared" ref="C7:C36" si="0">TEXT(B7,"aaa")</f>
        <v>金</v>
      </c>
      <c r="D7" s="16">
        <v>845</v>
      </c>
      <c r="E7" s="16">
        <v>1912</v>
      </c>
      <c r="F7" s="17">
        <f t="shared" ref="F7:F36" si="1">CEILING(TIME(INT(D7/100),MOD(D7,100),0),"0:30")</f>
        <v>0.375</v>
      </c>
      <c r="G7" s="17">
        <f t="shared" ref="G7:G36" si="2">FLOOR(TIME(INT(E7/100),MOD(E7,100),0),"0:30")</f>
        <v>0.79166666666666663</v>
      </c>
      <c r="H7" s="18">
        <f t="shared" ref="H7:H36" si="3">IF(AND(F7&lt;TIME(12,0,0),G7&gt;=TIME(13,0,0)),1,0)</f>
        <v>1</v>
      </c>
      <c r="I7" s="18">
        <f t="shared" ref="I7:I36" si="4">(G7-F7)*24-H7</f>
        <v>9</v>
      </c>
      <c r="J7" s="18">
        <f t="shared" ref="J7:J36" si="5">IF(I7&gt;8,8,I7)</f>
        <v>8</v>
      </c>
      <c r="K7" s="19">
        <f t="shared" ref="K7:K36" si="6">I7-J7</f>
        <v>1</v>
      </c>
      <c r="L7" s="1"/>
    </row>
    <row r="8" spans="1:12" x14ac:dyDescent="0.4">
      <c r="A8" s="1"/>
      <c r="B8" s="14">
        <f t="shared" ref="B8:B33" si="7">B7+1</f>
        <v>44380</v>
      </c>
      <c r="C8" s="15" t="str">
        <f t="shared" si="0"/>
        <v>土</v>
      </c>
      <c r="D8" s="16">
        <v>852</v>
      </c>
      <c r="E8" s="16">
        <v>1840</v>
      </c>
      <c r="F8" s="17">
        <f t="shared" si="1"/>
        <v>0.375</v>
      </c>
      <c r="G8" s="17">
        <f t="shared" si="2"/>
        <v>0.77083333333333326</v>
      </c>
      <c r="H8" s="18">
        <f t="shared" si="3"/>
        <v>1</v>
      </c>
      <c r="I8" s="18">
        <f t="shared" si="4"/>
        <v>8.4999999999999982</v>
      </c>
      <c r="J8" s="18">
        <f t="shared" si="5"/>
        <v>8</v>
      </c>
      <c r="K8" s="19">
        <f t="shared" si="6"/>
        <v>0.49999999999999822</v>
      </c>
      <c r="L8" s="1"/>
    </row>
    <row r="9" spans="1:12" x14ac:dyDescent="0.4">
      <c r="A9" s="1"/>
      <c r="B9" s="14">
        <f t="shared" si="7"/>
        <v>44381</v>
      </c>
      <c r="C9" s="15" t="str">
        <f t="shared" si="0"/>
        <v>日</v>
      </c>
      <c r="D9" s="16">
        <v>820</v>
      </c>
      <c r="E9" s="16">
        <v>1210</v>
      </c>
      <c r="F9" s="17">
        <f t="shared" si="1"/>
        <v>0.35416666666666663</v>
      </c>
      <c r="G9" s="17">
        <f t="shared" si="2"/>
        <v>0.5</v>
      </c>
      <c r="H9" s="18">
        <f t="shared" si="3"/>
        <v>0</v>
      </c>
      <c r="I9" s="18">
        <f t="shared" si="4"/>
        <v>3.5000000000000009</v>
      </c>
      <c r="J9" s="18">
        <f t="shared" si="5"/>
        <v>3.5000000000000009</v>
      </c>
      <c r="K9" s="19">
        <f t="shared" si="6"/>
        <v>0</v>
      </c>
      <c r="L9" s="1"/>
    </row>
    <row r="10" spans="1:12" x14ac:dyDescent="0.4">
      <c r="A10" s="1"/>
      <c r="B10" s="14">
        <f t="shared" si="7"/>
        <v>44382</v>
      </c>
      <c r="C10" s="15" t="str">
        <f t="shared" si="0"/>
        <v>月</v>
      </c>
      <c r="D10" s="16">
        <v>1250</v>
      </c>
      <c r="E10" s="16">
        <v>1820</v>
      </c>
      <c r="F10" s="17">
        <f t="shared" si="1"/>
        <v>0.54166666666666663</v>
      </c>
      <c r="G10" s="17">
        <f t="shared" si="2"/>
        <v>0.75</v>
      </c>
      <c r="H10" s="18">
        <f t="shared" si="3"/>
        <v>0</v>
      </c>
      <c r="I10" s="18">
        <f t="shared" si="4"/>
        <v>5.0000000000000009</v>
      </c>
      <c r="J10" s="18">
        <f t="shared" si="5"/>
        <v>5.0000000000000009</v>
      </c>
      <c r="K10" s="19">
        <f t="shared" si="6"/>
        <v>0</v>
      </c>
      <c r="L10" s="1"/>
    </row>
    <row r="11" spans="1:12" x14ac:dyDescent="0.4">
      <c r="A11" s="1"/>
      <c r="B11" s="14">
        <f t="shared" si="7"/>
        <v>44383</v>
      </c>
      <c r="C11" s="15" t="str">
        <f t="shared" si="0"/>
        <v>火</v>
      </c>
      <c r="D11" s="16"/>
      <c r="E11" s="16"/>
      <c r="F11" s="11">
        <f t="shared" si="1"/>
        <v>0</v>
      </c>
      <c r="G11" s="11">
        <f t="shared" si="2"/>
        <v>0</v>
      </c>
      <c r="H11" s="18">
        <f t="shared" si="3"/>
        <v>0</v>
      </c>
      <c r="I11" s="18">
        <f t="shared" si="4"/>
        <v>0</v>
      </c>
      <c r="J11" s="18">
        <f t="shared" si="5"/>
        <v>0</v>
      </c>
      <c r="K11" s="19">
        <f t="shared" si="6"/>
        <v>0</v>
      </c>
      <c r="L11" s="1"/>
    </row>
    <row r="12" spans="1:12" x14ac:dyDescent="0.4">
      <c r="A12" s="1"/>
      <c r="B12" s="14">
        <f t="shared" si="7"/>
        <v>44384</v>
      </c>
      <c r="C12" s="15" t="str">
        <f t="shared" si="0"/>
        <v>水</v>
      </c>
      <c r="D12" s="16"/>
      <c r="E12" s="16"/>
      <c r="F12" s="11">
        <f t="shared" si="1"/>
        <v>0</v>
      </c>
      <c r="G12" s="11">
        <f t="shared" si="2"/>
        <v>0</v>
      </c>
      <c r="H12" s="18">
        <f t="shared" si="3"/>
        <v>0</v>
      </c>
      <c r="I12" s="18">
        <f t="shared" si="4"/>
        <v>0</v>
      </c>
      <c r="J12" s="18">
        <f t="shared" si="5"/>
        <v>0</v>
      </c>
      <c r="K12" s="19">
        <f t="shared" si="6"/>
        <v>0</v>
      </c>
      <c r="L12" s="1"/>
    </row>
    <row r="13" spans="1:12" x14ac:dyDescent="0.4">
      <c r="A13" s="1"/>
      <c r="B13" s="14">
        <f t="shared" si="7"/>
        <v>44385</v>
      </c>
      <c r="C13" s="15" t="str">
        <f t="shared" si="0"/>
        <v>木</v>
      </c>
      <c r="D13" s="16">
        <v>1245</v>
      </c>
      <c r="E13" s="16">
        <v>2045</v>
      </c>
      <c r="F13" s="17">
        <f t="shared" si="1"/>
        <v>0.54166666666666663</v>
      </c>
      <c r="G13" s="17">
        <f t="shared" si="2"/>
        <v>0.85416666666666663</v>
      </c>
      <c r="H13" s="18">
        <f t="shared" si="3"/>
        <v>0</v>
      </c>
      <c r="I13" s="18">
        <f t="shared" si="4"/>
        <v>7.5</v>
      </c>
      <c r="J13" s="18">
        <f t="shared" si="5"/>
        <v>7.5</v>
      </c>
      <c r="K13" s="19">
        <f t="shared" si="6"/>
        <v>0</v>
      </c>
      <c r="L13" s="1"/>
    </row>
    <row r="14" spans="1:12" x14ac:dyDescent="0.4">
      <c r="A14" s="1"/>
      <c r="B14" s="14">
        <f t="shared" si="7"/>
        <v>44386</v>
      </c>
      <c r="C14" s="15" t="str">
        <f t="shared" si="0"/>
        <v>金</v>
      </c>
      <c r="D14" s="16"/>
      <c r="E14" s="16"/>
      <c r="F14" s="17">
        <f t="shared" si="1"/>
        <v>0</v>
      </c>
      <c r="G14" s="17">
        <f t="shared" si="2"/>
        <v>0</v>
      </c>
      <c r="H14" s="18">
        <f t="shared" si="3"/>
        <v>0</v>
      </c>
      <c r="I14" s="18">
        <f t="shared" si="4"/>
        <v>0</v>
      </c>
      <c r="J14" s="18">
        <f t="shared" si="5"/>
        <v>0</v>
      </c>
      <c r="K14" s="19">
        <f t="shared" si="6"/>
        <v>0</v>
      </c>
      <c r="L14" s="1"/>
    </row>
    <row r="15" spans="1:12" x14ac:dyDescent="0.4">
      <c r="A15" s="1"/>
      <c r="B15" s="14">
        <f t="shared" si="7"/>
        <v>44387</v>
      </c>
      <c r="C15" s="15" t="str">
        <f t="shared" si="0"/>
        <v>土</v>
      </c>
      <c r="D15" s="16"/>
      <c r="E15" s="16"/>
      <c r="F15" s="17">
        <f t="shared" si="1"/>
        <v>0</v>
      </c>
      <c r="G15" s="17">
        <f t="shared" si="2"/>
        <v>0</v>
      </c>
      <c r="H15" s="18">
        <f t="shared" si="3"/>
        <v>0</v>
      </c>
      <c r="I15" s="18">
        <f t="shared" si="4"/>
        <v>0</v>
      </c>
      <c r="J15" s="18">
        <f t="shared" si="5"/>
        <v>0</v>
      </c>
      <c r="K15" s="19">
        <f t="shared" si="6"/>
        <v>0</v>
      </c>
      <c r="L15" s="1"/>
    </row>
    <row r="16" spans="1:12" x14ac:dyDescent="0.4">
      <c r="A16" s="1"/>
      <c r="B16" s="14">
        <f t="shared" si="7"/>
        <v>44388</v>
      </c>
      <c r="C16" s="15" t="str">
        <f t="shared" si="0"/>
        <v>日</v>
      </c>
      <c r="D16" s="16"/>
      <c r="E16" s="16"/>
      <c r="F16" s="17">
        <f t="shared" si="1"/>
        <v>0</v>
      </c>
      <c r="G16" s="17">
        <f t="shared" si="2"/>
        <v>0</v>
      </c>
      <c r="H16" s="18">
        <f t="shared" si="3"/>
        <v>0</v>
      </c>
      <c r="I16" s="18">
        <f t="shared" si="4"/>
        <v>0</v>
      </c>
      <c r="J16" s="18">
        <f t="shared" si="5"/>
        <v>0</v>
      </c>
      <c r="K16" s="19">
        <f t="shared" si="6"/>
        <v>0</v>
      </c>
      <c r="L16" s="1"/>
    </row>
    <row r="17" spans="1:12" x14ac:dyDescent="0.4">
      <c r="A17" s="1"/>
      <c r="B17" s="14">
        <f t="shared" si="7"/>
        <v>44389</v>
      </c>
      <c r="C17" s="15" t="str">
        <f t="shared" si="0"/>
        <v>月</v>
      </c>
      <c r="D17" s="16"/>
      <c r="E17" s="16"/>
      <c r="F17" s="17">
        <f t="shared" si="1"/>
        <v>0</v>
      </c>
      <c r="G17" s="17">
        <f t="shared" si="2"/>
        <v>0</v>
      </c>
      <c r="H17" s="18">
        <f t="shared" si="3"/>
        <v>0</v>
      </c>
      <c r="I17" s="18">
        <f t="shared" si="4"/>
        <v>0</v>
      </c>
      <c r="J17" s="18">
        <f t="shared" si="5"/>
        <v>0</v>
      </c>
      <c r="K17" s="19">
        <f t="shared" si="6"/>
        <v>0</v>
      </c>
      <c r="L17" s="1"/>
    </row>
    <row r="18" spans="1:12" x14ac:dyDescent="0.4">
      <c r="A18" s="1"/>
      <c r="B18" s="14">
        <f t="shared" si="7"/>
        <v>44390</v>
      </c>
      <c r="C18" s="15" t="str">
        <f t="shared" si="0"/>
        <v>火</v>
      </c>
      <c r="D18" s="16"/>
      <c r="E18" s="16"/>
      <c r="F18" s="43">
        <f t="shared" si="1"/>
        <v>0</v>
      </c>
      <c r="G18" s="43">
        <f t="shared" si="2"/>
        <v>0</v>
      </c>
      <c r="H18" s="18">
        <f t="shared" si="3"/>
        <v>0</v>
      </c>
      <c r="I18" s="18">
        <f t="shared" si="4"/>
        <v>0</v>
      </c>
      <c r="J18" s="18">
        <f t="shared" si="5"/>
        <v>0</v>
      </c>
      <c r="K18" s="19">
        <f t="shared" si="6"/>
        <v>0</v>
      </c>
      <c r="L18" s="1"/>
    </row>
    <row r="19" spans="1:12" x14ac:dyDescent="0.4">
      <c r="A19" s="1"/>
      <c r="B19" s="14">
        <f t="shared" si="7"/>
        <v>44391</v>
      </c>
      <c r="C19" s="15" t="str">
        <f t="shared" si="0"/>
        <v>水</v>
      </c>
      <c r="D19" s="16"/>
      <c r="E19" s="16"/>
      <c r="F19" s="11">
        <f t="shared" si="1"/>
        <v>0</v>
      </c>
      <c r="G19" s="11">
        <f t="shared" si="2"/>
        <v>0</v>
      </c>
      <c r="H19" s="18">
        <f t="shared" si="3"/>
        <v>0</v>
      </c>
      <c r="I19" s="18">
        <f t="shared" si="4"/>
        <v>0</v>
      </c>
      <c r="J19" s="18">
        <f t="shared" si="5"/>
        <v>0</v>
      </c>
      <c r="K19" s="19">
        <f t="shared" si="6"/>
        <v>0</v>
      </c>
      <c r="L19" s="1"/>
    </row>
    <row r="20" spans="1:12" x14ac:dyDescent="0.4">
      <c r="A20" s="1"/>
      <c r="B20" s="14">
        <f t="shared" si="7"/>
        <v>44392</v>
      </c>
      <c r="C20" s="15" t="str">
        <f t="shared" si="0"/>
        <v>木</v>
      </c>
      <c r="D20" s="16"/>
      <c r="E20" s="16"/>
      <c r="F20" s="11">
        <f t="shared" si="1"/>
        <v>0</v>
      </c>
      <c r="G20" s="11">
        <f t="shared" si="2"/>
        <v>0</v>
      </c>
      <c r="H20" s="18">
        <f t="shared" si="3"/>
        <v>0</v>
      </c>
      <c r="I20" s="18">
        <f t="shared" si="4"/>
        <v>0</v>
      </c>
      <c r="J20" s="18">
        <f t="shared" si="5"/>
        <v>0</v>
      </c>
      <c r="K20" s="19">
        <f t="shared" si="6"/>
        <v>0</v>
      </c>
      <c r="L20" s="1"/>
    </row>
    <row r="21" spans="1:12" x14ac:dyDescent="0.4">
      <c r="A21" s="1"/>
      <c r="B21" s="14">
        <f t="shared" si="7"/>
        <v>44393</v>
      </c>
      <c r="C21" s="15" t="str">
        <f t="shared" si="0"/>
        <v>金</v>
      </c>
      <c r="D21" s="16"/>
      <c r="E21" s="16"/>
      <c r="F21" s="11">
        <f t="shared" si="1"/>
        <v>0</v>
      </c>
      <c r="G21" s="11">
        <f t="shared" si="2"/>
        <v>0</v>
      </c>
      <c r="H21" s="18">
        <f t="shared" si="3"/>
        <v>0</v>
      </c>
      <c r="I21" s="18">
        <f t="shared" si="4"/>
        <v>0</v>
      </c>
      <c r="J21" s="18">
        <f t="shared" si="5"/>
        <v>0</v>
      </c>
      <c r="K21" s="19">
        <f t="shared" si="6"/>
        <v>0</v>
      </c>
      <c r="L21" s="1"/>
    </row>
    <row r="22" spans="1:12" x14ac:dyDescent="0.4">
      <c r="A22" s="1"/>
      <c r="B22" s="14">
        <f t="shared" si="7"/>
        <v>44394</v>
      </c>
      <c r="C22" s="15" t="str">
        <f t="shared" si="0"/>
        <v>土</v>
      </c>
      <c r="D22" s="16"/>
      <c r="E22" s="16"/>
      <c r="F22" s="11">
        <f t="shared" si="1"/>
        <v>0</v>
      </c>
      <c r="G22" s="11">
        <f t="shared" si="2"/>
        <v>0</v>
      </c>
      <c r="H22" s="18">
        <f t="shared" si="3"/>
        <v>0</v>
      </c>
      <c r="I22" s="18">
        <f t="shared" si="4"/>
        <v>0</v>
      </c>
      <c r="J22" s="18">
        <f t="shared" si="5"/>
        <v>0</v>
      </c>
      <c r="K22" s="19">
        <f t="shared" si="6"/>
        <v>0</v>
      </c>
      <c r="L22" s="1"/>
    </row>
    <row r="23" spans="1:12" x14ac:dyDescent="0.4">
      <c r="A23" s="1"/>
      <c r="B23" s="14">
        <f t="shared" si="7"/>
        <v>44395</v>
      </c>
      <c r="C23" s="15" t="str">
        <f t="shared" si="0"/>
        <v>日</v>
      </c>
      <c r="D23" s="16"/>
      <c r="E23" s="16"/>
      <c r="F23" s="11">
        <f t="shared" si="1"/>
        <v>0</v>
      </c>
      <c r="G23" s="11">
        <f t="shared" si="2"/>
        <v>0</v>
      </c>
      <c r="H23" s="18">
        <f t="shared" si="3"/>
        <v>0</v>
      </c>
      <c r="I23" s="18">
        <f t="shared" si="4"/>
        <v>0</v>
      </c>
      <c r="J23" s="18">
        <f t="shared" si="5"/>
        <v>0</v>
      </c>
      <c r="K23" s="19">
        <f t="shared" si="6"/>
        <v>0</v>
      </c>
      <c r="L23" s="1"/>
    </row>
    <row r="24" spans="1:12" x14ac:dyDescent="0.4">
      <c r="A24" s="1"/>
      <c r="B24" s="14">
        <f t="shared" si="7"/>
        <v>44396</v>
      </c>
      <c r="C24" s="15" t="str">
        <f t="shared" si="0"/>
        <v>月</v>
      </c>
      <c r="D24" s="16"/>
      <c r="E24" s="16"/>
      <c r="F24" s="11">
        <f t="shared" si="1"/>
        <v>0</v>
      </c>
      <c r="G24" s="11">
        <f t="shared" si="2"/>
        <v>0</v>
      </c>
      <c r="H24" s="18">
        <f t="shared" si="3"/>
        <v>0</v>
      </c>
      <c r="I24" s="18">
        <f t="shared" si="4"/>
        <v>0</v>
      </c>
      <c r="J24" s="18">
        <f t="shared" si="5"/>
        <v>0</v>
      </c>
      <c r="K24" s="19">
        <f t="shared" si="6"/>
        <v>0</v>
      </c>
      <c r="L24" s="1"/>
    </row>
    <row r="25" spans="1:12" x14ac:dyDescent="0.4">
      <c r="A25" s="1"/>
      <c r="B25" s="14">
        <f t="shared" si="7"/>
        <v>44397</v>
      </c>
      <c r="C25" s="15" t="str">
        <f t="shared" si="0"/>
        <v>火</v>
      </c>
      <c r="D25" s="16"/>
      <c r="E25" s="16"/>
      <c r="F25" s="11">
        <f t="shared" si="1"/>
        <v>0</v>
      </c>
      <c r="G25" s="11">
        <f t="shared" si="2"/>
        <v>0</v>
      </c>
      <c r="H25" s="18">
        <f t="shared" si="3"/>
        <v>0</v>
      </c>
      <c r="I25" s="18">
        <f t="shared" si="4"/>
        <v>0</v>
      </c>
      <c r="J25" s="18">
        <f t="shared" si="5"/>
        <v>0</v>
      </c>
      <c r="K25" s="19">
        <f t="shared" si="6"/>
        <v>0</v>
      </c>
      <c r="L25" s="1"/>
    </row>
    <row r="26" spans="1:12" x14ac:dyDescent="0.4">
      <c r="A26" s="1"/>
      <c r="B26" s="14">
        <f t="shared" si="7"/>
        <v>44398</v>
      </c>
      <c r="C26" s="15" t="str">
        <f t="shared" si="0"/>
        <v>水</v>
      </c>
      <c r="D26" s="16"/>
      <c r="E26" s="16"/>
      <c r="F26" s="11">
        <f t="shared" si="1"/>
        <v>0</v>
      </c>
      <c r="G26" s="11">
        <f t="shared" si="2"/>
        <v>0</v>
      </c>
      <c r="H26" s="18">
        <f t="shared" si="3"/>
        <v>0</v>
      </c>
      <c r="I26" s="18">
        <f t="shared" si="4"/>
        <v>0</v>
      </c>
      <c r="J26" s="18">
        <f t="shared" si="5"/>
        <v>0</v>
      </c>
      <c r="K26" s="19">
        <f t="shared" si="6"/>
        <v>0</v>
      </c>
      <c r="L26" s="1"/>
    </row>
    <row r="27" spans="1:12" x14ac:dyDescent="0.4">
      <c r="A27" s="1"/>
      <c r="B27" s="14">
        <f t="shared" si="7"/>
        <v>44399</v>
      </c>
      <c r="C27" s="15" t="str">
        <f t="shared" si="0"/>
        <v>木</v>
      </c>
      <c r="D27" s="16"/>
      <c r="E27" s="16"/>
      <c r="F27" s="11">
        <f t="shared" si="1"/>
        <v>0</v>
      </c>
      <c r="G27" s="11">
        <f t="shared" si="2"/>
        <v>0</v>
      </c>
      <c r="H27" s="18">
        <f t="shared" si="3"/>
        <v>0</v>
      </c>
      <c r="I27" s="18">
        <f t="shared" si="4"/>
        <v>0</v>
      </c>
      <c r="J27" s="18">
        <f t="shared" si="5"/>
        <v>0</v>
      </c>
      <c r="K27" s="19">
        <f t="shared" si="6"/>
        <v>0</v>
      </c>
      <c r="L27" s="1"/>
    </row>
    <row r="28" spans="1:12" x14ac:dyDescent="0.4">
      <c r="A28" s="1"/>
      <c r="B28" s="14">
        <f t="shared" si="7"/>
        <v>44400</v>
      </c>
      <c r="C28" s="15" t="str">
        <f t="shared" si="0"/>
        <v>金</v>
      </c>
      <c r="D28" s="16"/>
      <c r="E28" s="16"/>
      <c r="F28" s="11">
        <f t="shared" si="1"/>
        <v>0</v>
      </c>
      <c r="G28" s="11">
        <f t="shared" si="2"/>
        <v>0</v>
      </c>
      <c r="H28" s="18">
        <f t="shared" si="3"/>
        <v>0</v>
      </c>
      <c r="I28" s="18">
        <f t="shared" si="4"/>
        <v>0</v>
      </c>
      <c r="J28" s="18">
        <f t="shared" si="5"/>
        <v>0</v>
      </c>
      <c r="K28" s="19">
        <f t="shared" si="6"/>
        <v>0</v>
      </c>
      <c r="L28" s="1"/>
    </row>
    <row r="29" spans="1:12" x14ac:dyDescent="0.4">
      <c r="A29" s="1"/>
      <c r="B29" s="14">
        <f t="shared" si="7"/>
        <v>44401</v>
      </c>
      <c r="C29" s="15" t="str">
        <f t="shared" si="0"/>
        <v>土</v>
      </c>
      <c r="D29" s="16"/>
      <c r="E29" s="16"/>
      <c r="F29" s="11">
        <f t="shared" si="1"/>
        <v>0</v>
      </c>
      <c r="G29" s="11">
        <f t="shared" si="2"/>
        <v>0</v>
      </c>
      <c r="H29" s="18">
        <f t="shared" si="3"/>
        <v>0</v>
      </c>
      <c r="I29" s="18">
        <f t="shared" si="4"/>
        <v>0</v>
      </c>
      <c r="J29" s="18">
        <f t="shared" si="5"/>
        <v>0</v>
      </c>
      <c r="K29" s="19">
        <f t="shared" si="6"/>
        <v>0</v>
      </c>
      <c r="L29" s="1"/>
    </row>
    <row r="30" spans="1:12" x14ac:dyDescent="0.4">
      <c r="A30" s="1"/>
      <c r="B30" s="14">
        <f t="shared" si="7"/>
        <v>44402</v>
      </c>
      <c r="C30" s="15" t="str">
        <f t="shared" si="0"/>
        <v>日</v>
      </c>
      <c r="D30" s="16"/>
      <c r="E30" s="16"/>
      <c r="F30" s="11">
        <f t="shared" si="1"/>
        <v>0</v>
      </c>
      <c r="G30" s="11">
        <f t="shared" si="2"/>
        <v>0</v>
      </c>
      <c r="H30" s="18">
        <f t="shared" si="3"/>
        <v>0</v>
      </c>
      <c r="I30" s="18">
        <f t="shared" si="4"/>
        <v>0</v>
      </c>
      <c r="J30" s="18">
        <f t="shared" si="5"/>
        <v>0</v>
      </c>
      <c r="K30" s="19">
        <f t="shared" si="6"/>
        <v>0</v>
      </c>
      <c r="L30" s="1"/>
    </row>
    <row r="31" spans="1:12" x14ac:dyDescent="0.4">
      <c r="A31" s="1"/>
      <c r="B31" s="14">
        <f t="shared" si="7"/>
        <v>44403</v>
      </c>
      <c r="C31" s="15" t="str">
        <f t="shared" si="0"/>
        <v>月</v>
      </c>
      <c r="D31" s="16"/>
      <c r="E31" s="16"/>
      <c r="F31" s="11">
        <f t="shared" si="1"/>
        <v>0</v>
      </c>
      <c r="G31" s="11">
        <f t="shared" si="2"/>
        <v>0</v>
      </c>
      <c r="H31" s="18">
        <f t="shared" si="3"/>
        <v>0</v>
      </c>
      <c r="I31" s="18">
        <f t="shared" si="4"/>
        <v>0</v>
      </c>
      <c r="J31" s="18">
        <f t="shared" si="5"/>
        <v>0</v>
      </c>
      <c r="K31" s="19">
        <f t="shared" si="6"/>
        <v>0</v>
      </c>
      <c r="L31" s="1"/>
    </row>
    <row r="32" spans="1:12" x14ac:dyDescent="0.4">
      <c r="A32" s="1"/>
      <c r="B32" s="14">
        <f t="shared" si="7"/>
        <v>44404</v>
      </c>
      <c r="C32" s="15" t="str">
        <f t="shared" si="0"/>
        <v>火</v>
      </c>
      <c r="D32" s="16"/>
      <c r="E32" s="16"/>
      <c r="F32" s="11">
        <f t="shared" si="1"/>
        <v>0</v>
      </c>
      <c r="G32" s="11">
        <f t="shared" si="2"/>
        <v>0</v>
      </c>
      <c r="H32" s="18">
        <f t="shared" si="3"/>
        <v>0</v>
      </c>
      <c r="I32" s="18">
        <f t="shared" si="4"/>
        <v>0</v>
      </c>
      <c r="J32" s="18">
        <f t="shared" si="5"/>
        <v>0</v>
      </c>
      <c r="K32" s="19">
        <f t="shared" si="6"/>
        <v>0</v>
      </c>
      <c r="L32" s="1"/>
    </row>
    <row r="33" spans="1:12" x14ac:dyDescent="0.4">
      <c r="A33" s="1"/>
      <c r="B33" s="14">
        <f t="shared" si="7"/>
        <v>44405</v>
      </c>
      <c r="C33" s="15" t="str">
        <f t="shared" si="0"/>
        <v>水</v>
      </c>
      <c r="D33" s="16"/>
      <c r="E33" s="16"/>
      <c r="F33" s="11">
        <f t="shared" si="1"/>
        <v>0</v>
      </c>
      <c r="G33" s="11">
        <f t="shared" si="2"/>
        <v>0</v>
      </c>
      <c r="H33" s="18">
        <f t="shared" si="3"/>
        <v>0</v>
      </c>
      <c r="I33" s="18">
        <f t="shared" si="4"/>
        <v>0</v>
      </c>
      <c r="J33" s="18">
        <f t="shared" si="5"/>
        <v>0</v>
      </c>
      <c r="K33" s="19">
        <f t="shared" si="6"/>
        <v>0</v>
      </c>
      <c r="L33" s="1"/>
    </row>
    <row r="34" spans="1:12" x14ac:dyDescent="0.4">
      <c r="A34" s="1"/>
      <c r="B34" s="14">
        <f>IF(MONTH(B33+1)=B3,B33+1,"")</f>
        <v>44406</v>
      </c>
      <c r="C34" s="15" t="str">
        <f t="shared" si="0"/>
        <v>木</v>
      </c>
      <c r="D34" s="16"/>
      <c r="E34" s="16"/>
      <c r="F34" s="11">
        <f t="shared" si="1"/>
        <v>0</v>
      </c>
      <c r="G34" s="11">
        <f t="shared" si="2"/>
        <v>0</v>
      </c>
      <c r="H34" s="18">
        <f t="shared" si="3"/>
        <v>0</v>
      </c>
      <c r="I34" s="18">
        <f t="shared" si="4"/>
        <v>0</v>
      </c>
      <c r="J34" s="18">
        <f t="shared" si="5"/>
        <v>0</v>
      </c>
      <c r="K34" s="19">
        <f t="shared" si="6"/>
        <v>0</v>
      </c>
      <c r="L34" s="1"/>
    </row>
    <row r="35" spans="1:12" x14ac:dyDescent="0.4">
      <c r="A35" s="1"/>
      <c r="B35" s="14">
        <f>IF(MONTH(B33+2)=B3,B33+2,"")</f>
        <v>44407</v>
      </c>
      <c r="C35" s="15" t="str">
        <f t="shared" si="0"/>
        <v>金</v>
      </c>
      <c r="D35" s="16"/>
      <c r="E35" s="16"/>
      <c r="F35" s="11">
        <f t="shared" si="1"/>
        <v>0</v>
      </c>
      <c r="G35" s="11">
        <f t="shared" si="2"/>
        <v>0</v>
      </c>
      <c r="H35" s="18">
        <f t="shared" si="3"/>
        <v>0</v>
      </c>
      <c r="I35" s="18">
        <f t="shared" si="4"/>
        <v>0</v>
      </c>
      <c r="J35" s="18">
        <f t="shared" si="5"/>
        <v>0</v>
      </c>
      <c r="K35" s="19">
        <f t="shared" si="6"/>
        <v>0</v>
      </c>
      <c r="L35" s="1"/>
    </row>
    <row r="36" spans="1:12" ht="18" thickBot="1" x14ac:dyDescent="0.45">
      <c r="A36" s="1"/>
      <c r="B36" s="20">
        <f>IF(MONTH(B33+3)=B3,B33+3,"")</f>
        <v>44408</v>
      </c>
      <c r="C36" s="21" t="str">
        <f t="shared" si="0"/>
        <v>土</v>
      </c>
      <c r="D36" s="22"/>
      <c r="E36" s="22"/>
      <c r="F36" s="44">
        <f t="shared" si="1"/>
        <v>0</v>
      </c>
      <c r="G36" s="44">
        <f t="shared" si="2"/>
        <v>0</v>
      </c>
      <c r="H36" s="23">
        <f t="shared" si="3"/>
        <v>0</v>
      </c>
      <c r="I36" s="23">
        <f t="shared" si="4"/>
        <v>0</v>
      </c>
      <c r="J36" s="23">
        <f t="shared" si="5"/>
        <v>0</v>
      </c>
      <c r="K36" s="24">
        <f t="shared" si="6"/>
        <v>0</v>
      </c>
      <c r="L36" s="1"/>
    </row>
    <row r="37" spans="1:12" ht="18" thickTop="1" x14ac:dyDescent="0.4">
      <c r="A37" s="1"/>
      <c r="B37" s="1"/>
      <c r="C37" s="1"/>
      <c r="D37" s="1"/>
      <c r="E37" s="1"/>
      <c r="F37" s="1"/>
      <c r="G37" s="1"/>
      <c r="H37" s="1"/>
      <c r="I37" s="1">
        <f>SUM(I6:I36)</f>
        <v>41.5</v>
      </c>
      <c r="J37" s="1">
        <f t="shared" ref="J37:K37" si="8">SUM(J6:J36)</f>
        <v>40</v>
      </c>
      <c r="K37" s="1">
        <f t="shared" si="8"/>
        <v>1.4999999999999982</v>
      </c>
      <c r="L37" s="1"/>
    </row>
    <row r="38" spans="1:12" ht="9.75" customHeight="1" x14ac:dyDescent="0.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</sheetData>
  <mergeCells count="1">
    <mergeCell ref="F2:G2"/>
  </mergeCells>
  <phoneticPr fontId="3"/>
  <conditionalFormatting sqref="B6:K36">
    <cfRule type="expression" dxfId="0" priority="1">
      <formula>OR($C6="土",$C6="日")</formula>
    </cfRule>
  </conditionalFormatting>
  <dataValidations count="1">
    <dataValidation type="list" allowBlank="1" showInputMessage="1" showErrorMessage="1" sqref="F2:G2" xr:uid="{00000000-0002-0000-0000-000000000000}">
      <formula1>氏名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5"/>
  <sheetViews>
    <sheetView defaultGridColor="0" colorId="23" workbookViewId="0"/>
  </sheetViews>
  <sheetFormatPr defaultRowHeight="17.25" x14ac:dyDescent="0.4"/>
  <cols>
    <col min="1" max="1" width="15.125" style="42" bestFit="1" customWidth="1"/>
    <col min="2" max="16384" width="9" style="42"/>
  </cols>
  <sheetData>
    <row r="1" spans="1:2" x14ac:dyDescent="0.4">
      <c r="A1" s="42" t="s">
        <v>14</v>
      </c>
      <c r="B1" s="42" t="s">
        <v>3</v>
      </c>
    </row>
    <row r="2" spans="1:2" x14ac:dyDescent="0.4">
      <c r="A2" s="42" t="s">
        <v>15</v>
      </c>
      <c r="B2" s="42">
        <v>950</v>
      </c>
    </row>
    <row r="3" spans="1:2" x14ac:dyDescent="0.4">
      <c r="A3" s="42" t="s">
        <v>2</v>
      </c>
      <c r="B3" s="42">
        <v>930</v>
      </c>
    </row>
    <row r="4" spans="1:2" x14ac:dyDescent="0.4">
      <c r="A4" s="42" t="s">
        <v>16</v>
      </c>
      <c r="B4" s="42">
        <v>850</v>
      </c>
    </row>
    <row r="5" spans="1:2" x14ac:dyDescent="0.4">
      <c r="A5" s="42" t="s">
        <v>17</v>
      </c>
      <c r="B5" s="42">
        <v>830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I22"/>
  <sheetViews>
    <sheetView defaultGridColor="0" view="pageLayout" colorId="23" zoomScale="90" zoomScaleNormal="100" zoomScalePageLayoutView="90" workbookViewId="0"/>
  </sheetViews>
  <sheetFormatPr defaultRowHeight="17.25" x14ac:dyDescent="0.4"/>
  <cols>
    <col min="1" max="1" width="5.25" style="2" customWidth="1"/>
    <col min="2" max="2" width="14.625" style="2" customWidth="1"/>
    <col min="3" max="4" width="14.875" style="2" customWidth="1"/>
    <col min="5" max="5" width="14.125" style="2" customWidth="1"/>
    <col min="6" max="6" width="13.375" style="2" customWidth="1"/>
    <col min="7" max="8" width="14.125" style="2" customWidth="1"/>
    <col min="9" max="16384" width="9" style="2"/>
  </cols>
  <sheetData>
    <row r="1" spans="1:9" x14ac:dyDescent="0.4">
      <c r="A1" s="2" t="s">
        <v>18</v>
      </c>
    </row>
    <row r="2" spans="1:9" ht="21" x14ac:dyDescent="0.4">
      <c r="A2" s="2" t="str">
        <f>TEXT(DATE(タイムカード!B2,タイムカード!B3,1),"ggge年m月分")</f>
        <v>令和3年7月分</v>
      </c>
      <c r="B2" s="25"/>
      <c r="C2" s="46" t="s">
        <v>19</v>
      </c>
      <c r="D2" s="46"/>
    </row>
    <row r="3" spans="1:9" x14ac:dyDescent="0.4">
      <c r="A3" s="2" t="str">
        <f>タイムカード!F2&amp;"　殿"</f>
        <v>三木　ひろし　殿</v>
      </c>
    </row>
    <row r="5" spans="1:9" ht="18" thickBot="1" x14ac:dyDescent="0.45"/>
    <row r="6" spans="1:9" ht="18" thickTop="1" x14ac:dyDescent="0.4">
      <c r="A6" s="47" t="s">
        <v>20</v>
      </c>
      <c r="B6" s="26" t="s">
        <v>21</v>
      </c>
      <c r="C6" s="26" t="s">
        <v>22</v>
      </c>
      <c r="D6" s="26"/>
      <c r="E6" s="26" t="s">
        <v>23</v>
      </c>
      <c r="F6" s="26" t="s">
        <v>24</v>
      </c>
      <c r="G6" s="26" t="s">
        <v>25</v>
      </c>
      <c r="H6" s="27" t="s">
        <v>26</v>
      </c>
    </row>
    <row r="7" spans="1:9" x14ac:dyDescent="0.4">
      <c r="A7" s="48"/>
      <c r="B7" s="28">
        <f>C11*24*E11</f>
        <v>37200</v>
      </c>
      <c r="C7" s="29"/>
      <c r="D7" s="29"/>
      <c r="E7" s="28">
        <f>ROUNDUP(D11*24*E11*1.25,0)</f>
        <v>1744</v>
      </c>
      <c r="F7" s="29"/>
      <c r="G7" s="29"/>
      <c r="H7" s="30">
        <f>SUM(B7:F7)-G7</f>
        <v>38944</v>
      </c>
    </row>
    <row r="8" spans="1:9" x14ac:dyDescent="0.4">
      <c r="A8" s="48" t="s">
        <v>27</v>
      </c>
      <c r="B8" s="31" t="s">
        <v>28</v>
      </c>
      <c r="C8" s="31" t="s">
        <v>29</v>
      </c>
      <c r="D8" s="31" t="s">
        <v>30</v>
      </c>
      <c r="E8" s="31" t="s">
        <v>31</v>
      </c>
      <c r="F8" s="31" t="s">
        <v>32</v>
      </c>
      <c r="G8" s="31" t="s">
        <v>33</v>
      </c>
      <c r="H8" s="32" t="s">
        <v>34</v>
      </c>
    </row>
    <row r="9" spans="1:9" x14ac:dyDescent="0.4">
      <c r="A9" s="48"/>
      <c r="B9" s="29"/>
      <c r="C9" s="29"/>
      <c r="D9" s="29"/>
      <c r="E9" s="29"/>
      <c r="F9" s="29"/>
      <c r="G9" s="29"/>
      <c r="H9" s="33">
        <f>SUM(B9:G9)</f>
        <v>0</v>
      </c>
    </row>
    <row r="10" spans="1:9" x14ac:dyDescent="0.4">
      <c r="A10" s="49"/>
      <c r="B10" s="34" t="s">
        <v>35</v>
      </c>
      <c r="C10" s="34" t="s">
        <v>12</v>
      </c>
      <c r="D10" s="34" t="s">
        <v>13</v>
      </c>
      <c r="E10" s="34" t="s">
        <v>3</v>
      </c>
      <c r="F10" s="31"/>
      <c r="G10" s="31"/>
      <c r="H10" s="32" t="s">
        <v>36</v>
      </c>
    </row>
    <row r="11" spans="1:9" ht="18" thickBot="1" x14ac:dyDescent="0.45">
      <c r="A11" s="50"/>
      <c r="B11" s="35">
        <f>COUNT(タイムカード!D6:D36)</f>
        <v>6</v>
      </c>
      <c r="C11" s="36">
        <f>タイムカード!J37/24</f>
        <v>1.6666666666666667</v>
      </c>
      <c r="D11" s="37">
        <f>タイムカード!K37/24</f>
        <v>6.2499999999999924E-2</v>
      </c>
      <c r="E11" s="35">
        <f>タイムカード!K2</f>
        <v>930</v>
      </c>
      <c r="F11" s="35"/>
      <c r="G11" s="35"/>
      <c r="H11" s="38">
        <f>H7-H9</f>
        <v>38944</v>
      </c>
    </row>
    <row r="12" spans="1:9" ht="18" thickTop="1" x14ac:dyDescent="0.4"/>
    <row r="13" spans="1:9" x14ac:dyDescent="0.4">
      <c r="G13" s="39" t="s">
        <v>37</v>
      </c>
      <c r="H13" s="2" t="s">
        <v>38</v>
      </c>
      <c r="I13" s="2" t="s">
        <v>39</v>
      </c>
    </row>
    <row r="14" spans="1:9" x14ac:dyDescent="0.4">
      <c r="G14" s="2">
        <f>INT(H11/H14)</f>
        <v>3</v>
      </c>
      <c r="H14" s="40">
        <v>10000</v>
      </c>
      <c r="I14" s="41">
        <f>MOD(H11,H14)</f>
        <v>8944</v>
      </c>
    </row>
    <row r="15" spans="1:9" x14ac:dyDescent="0.4">
      <c r="G15" s="2">
        <f>INT(I14/H15)</f>
        <v>1</v>
      </c>
      <c r="H15" s="40">
        <v>5000</v>
      </c>
      <c r="I15" s="41">
        <f>MOD(I14,H15)</f>
        <v>3944</v>
      </c>
    </row>
    <row r="16" spans="1:9" x14ac:dyDescent="0.4">
      <c r="G16" s="2">
        <f>INT(I15/H16)</f>
        <v>3</v>
      </c>
      <c r="H16" s="40">
        <v>1000</v>
      </c>
      <c r="I16" s="41">
        <f>MOD(I15,H16)</f>
        <v>944</v>
      </c>
    </row>
    <row r="17" spans="7:9" x14ac:dyDescent="0.4">
      <c r="G17" s="2">
        <f t="shared" ref="G17:G22" si="0">INT(I16/H17)</f>
        <v>1</v>
      </c>
      <c r="H17" s="40">
        <v>500</v>
      </c>
      <c r="I17" s="41">
        <f t="shared" ref="I17:I22" si="1">MOD(I16,H17)</f>
        <v>444</v>
      </c>
    </row>
    <row r="18" spans="7:9" x14ac:dyDescent="0.4">
      <c r="G18" s="2">
        <f t="shared" si="0"/>
        <v>4</v>
      </c>
      <c r="H18" s="40">
        <v>100</v>
      </c>
      <c r="I18" s="41">
        <f t="shared" si="1"/>
        <v>44</v>
      </c>
    </row>
    <row r="19" spans="7:9" x14ac:dyDescent="0.4">
      <c r="G19" s="2">
        <f t="shared" si="0"/>
        <v>0</v>
      </c>
      <c r="H19" s="40">
        <v>50</v>
      </c>
      <c r="I19" s="41">
        <f t="shared" si="1"/>
        <v>44</v>
      </c>
    </row>
    <row r="20" spans="7:9" x14ac:dyDescent="0.4">
      <c r="G20" s="2">
        <f t="shared" si="0"/>
        <v>4</v>
      </c>
      <c r="H20" s="40">
        <v>10</v>
      </c>
      <c r="I20" s="41">
        <f t="shared" si="1"/>
        <v>4</v>
      </c>
    </row>
    <row r="21" spans="7:9" x14ac:dyDescent="0.4">
      <c r="G21" s="2">
        <f t="shared" si="0"/>
        <v>0</v>
      </c>
      <c r="H21" s="40">
        <v>5</v>
      </c>
      <c r="I21" s="41">
        <f t="shared" si="1"/>
        <v>4</v>
      </c>
    </row>
    <row r="22" spans="7:9" x14ac:dyDescent="0.4">
      <c r="G22" s="2">
        <f t="shared" si="0"/>
        <v>4</v>
      </c>
      <c r="H22" s="40">
        <v>1</v>
      </c>
      <c r="I22" s="41">
        <f t="shared" si="1"/>
        <v>0</v>
      </c>
    </row>
  </sheetData>
  <mergeCells count="4">
    <mergeCell ref="C2:D2"/>
    <mergeCell ref="A6:A7"/>
    <mergeCell ref="A8:A9"/>
    <mergeCell ref="A10:A11"/>
  </mergeCells>
  <phoneticPr fontId="3"/>
  <pageMargins left="0.7" right="0.7" top="0.75" bottom="0.75" header="0.3" footer="0.3"/>
  <pageSetup paperSize="9" scale="84"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タイムカード</vt:lpstr>
      <vt:lpstr>従業員名簿</vt:lpstr>
      <vt:lpstr>給料明細書</vt:lpstr>
      <vt:lpstr>給料明細書!Print_Area</vt:lpstr>
      <vt:lpstr>氏名</vt:lpstr>
      <vt:lpstr>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パソコン教室</cp:lastModifiedBy>
  <dcterms:created xsi:type="dcterms:W3CDTF">2016-03-07T11:52:59Z</dcterms:created>
  <dcterms:modified xsi:type="dcterms:W3CDTF">2020-03-19T00:47:45Z</dcterms:modified>
</cp:coreProperties>
</file>