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パソコン教室\Desktop\"/>
    </mc:Choice>
  </mc:AlternateContent>
  <xr:revisionPtr revIDLastSave="0" documentId="8_{D63C01F0-595A-449D-86DD-0C237E30DF4F}" xr6:coauthVersionLast="47" xr6:coauthVersionMax="47" xr10:uidLastSave="{00000000-0000-0000-0000-000000000000}"/>
  <bookViews>
    <workbookView xWindow="2355" yWindow="75" windowWidth="17730" windowHeight="10905" activeTab="5" xr2:uid="{00000000-000D-0000-FFFF-FFFF00000000}"/>
  </bookViews>
  <sheets>
    <sheet name="入力画面" sheetId="1" r:id="rId1"/>
    <sheet name="割引率表" sheetId="2" r:id="rId2"/>
    <sheet name="商品一覧" sheetId="3" r:id="rId3"/>
    <sheet name="顧客一覧" sheetId="4" r:id="rId4"/>
    <sheet name="見積書" sheetId="5" r:id="rId5"/>
    <sheet name="請求書" sheetId="6" r:id="rId6"/>
  </sheets>
  <definedNames>
    <definedName name="ランク">入力画面!$C$7</definedName>
    <definedName name="会社名">入力画面!$C$3</definedName>
    <definedName name="割引率">入力画面!$C$8</definedName>
    <definedName name="見積書日付">入力画面!$C$17</definedName>
    <definedName name="顧客コード">入力画面!$C$2</definedName>
    <definedName name="住所">入力画面!$C$6</definedName>
    <definedName name="消費税率">入力画面!$C$19</definedName>
    <definedName name="請求書日付">入力画面!$C$18</definedName>
    <definedName name="担当者">入力画面!$C$4</definedName>
    <definedName name="郵便番号">入力画面!$C$5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6" l="1"/>
  <c r="I2" i="6" l="1"/>
  <c r="H17" i="6"/>
  <c r="E17" i="6"/>
  <c r="C17" i="6"/>
  <c r="B17" i="6"/>
  <c r="G17" i="6" s="1"/>
  <c r="H16" i="6"/>
  <c r="G16" i="6"/>
  <c r="E16" i="6"/>
  <c r="C16" i="6"/>
  <c r="B16" i="6"/>
  <c r="H15" i="6"/>
  <c r="E15" i="6"/>
  <c r="C15" i="6"/>
  <c r="B15" i="6"/>
  <c r="H14" i="6"/>
  <c r="E14" i="6"/>
  <c r="C14" i="6"/>
  <c r="B14" i="6"/>
  <c r="H13" i="6"/>
  <c r="E13" i="6"/>
  <c r="C13" i="6"/>
  <c r="B13" i="6"/>
  <c r="H9" i="6"/>
  <c r="H8" i="6"/>
  <c r="H7" i="6"/>
  <c r="I4" i="6"/>
  <c r="H4" i="6"/>
  <c r="H9" i="5"/>
  <c r="H8" i="5"/>
  <c r="H7" i="5"/>
  <c r="H4" i="5"/>
  <c r="I4" i="5"/>
  <c r="F17" i="5"/>
  <c r="E14" i="5"/>
  <c r="E15" i="5"/>
  <c r="E16" i="5"/>
  <c r="E17" i="5"/>
  <c r="E13" i="5"/>
  <c r="B14" i="5"/>
  <c r="B15" i="5"/>
  <c r="B16" i="5"/>
  <c r="G16" i="5" s="1"/>
  <c r="B17" i="5"/>
  <c r="G17" i="5" s="1"/>
  <c r="B13" i="5"/>
  <c r="C14" i="5"/>
  <c r="B10" i="5"/>
  <c r="I2" i="5"/>
  <c r="H12" i="1"/>
  <c r="H14" i="5" s="1"/>
  <c r="H13" i="1"/>
  <c r="H15" i="5" s="1"/>
  <c r="H14" i="1"/>
  <c r="H16" i="5" s="1"/>
  <c r="H15" i="1"/>
  <c r="H17" i="5" s="1"/>
  <c r="H11" i="1"/>
  <c r="H13" i="5" s="1"/>
  <c r="F12" i="1"/>
  <c r="F13" i="1"/>
  <c r="F14" i="1"/>
  <c r="F15" i="1"/>
  <c r="F11" i="1"/>
  <c r="C12" i="1"/>
  <c r="C13" i="1"/>
  <c r="C15" i="5" s="1"/>
  <c r="C14" i="1"/>
  <c r="C16" i="5" s="1"/>
  <c r="C15" i="1"/>
  <c r="C17" i="5" s="1"/>
  <c r="C11" i="1"/>
  <c r="C13" i="5" s="1"/>
  <c r="C7" i="1"/>
  <c r="C8" i="1" s="1"/>
  <c r="C6" i="1"/>
  <c r="B4" i="5" s="1"/>
  <c r="C5" i="1"/>
  <c r="B3" i="5" s="1"/>
  <c r="C4" i="1"/>
  <c r="B6" i="5" s="1"/>
  <c r="C3" i="1"/>
  <c r="B5" i="5" s="1"/>
  <c r="G15" i="1"/>
  <c r="F17" i="6" s="1"/>
  <c r="G14" i="1"/>
  <c r="F16" i="5" s="1"/>
  <c r="B3" i="6" l="1"/>
  <c r="B4" i="6"/>
  <c r="B5" i="6"/>
  <c r="B6" i="6"/>
  <c r="F16" i="6"/>
  <c r="G12" i="1"/>
  <c r="G13" i="1"/>
  <c r="G11" i="1"/>
  <c r="F15" i="5" l="1"/>
  <c r="G15" i="5" s="1"/>
  <c r="F15" i="6"/>
  <c r="G15" i="6" s="1"/>
  <c r="F14" i="5"/>
  <c r="G14" i="5" s="1"/>
  <c r="F14" i="6"/>
  <c r="G14" i="6" s="1"/>
  <c r="F13" i="5"/>
  <c r="G13" i="5" s="1"/>
  <c r="G18" i="5" s="1"/>
  <c r="G19" i="5" s="1"/>
  <c r="F13" i="6"/>
  <c r="G13" i="6" s="1"/>
  <c r="G20" i="5" l="1"/>
  <c r="G21" i="5" s="1"/>
  <c r="G18" i="6"/>
  <c r="G20" i="6" l="1"/>
  <c r="G19" i="6"/>
  <c r="G21" i="6" s="1"/>
</calcChain>
</file>

<file path=xl/sharedStrings.xml><?xml version="1.0" encoding="utf-8"?>
<sst xmlns="http://schemas.openxmlformats.org/spreadsheetml/2006/main" count="102" uniqueCount="67">
  <si>
    <t>得意先コード</t>
    <rPh sb="0" eb="3">
      <t>トクイサキ</t>
    </rPh>
    <phoneticPr fontId="2"/>
  </si>
  <si>
    <t>会社名</t>
    <rPh sb="0" eb="3">
      <t>カイシャメイ</t>
    </rPh>
    <phoneticPr fontId="2"/>
  </si>
  <si>
    <t>管理番号</t>
    <rPh sb="0" eb="2">
      <t>カンリ</t>
    </rPh>
    <rPh sb="2" eb="4">
      <t>バンゴウ</t>
    </rPh>
    <phoneticPr fontId="2"/>
  </si>
  <si>
    <t>G-001</t>
    <phoneticPr fontId="2"/>
  </si>
  <si>
    <t>担当者</t>
    <rPh sb="0" eb="3">
      <t>タントウシャ</t>
    </rPh>
    <phoneticPr fontId="2"/>
  </si>
  <si>
    <t>担当</t>
    <rPh sb="0" eb="2">
      <t>タントウ</t>
    </rPh>
    <phoneticPr fontId="2"/>
  </si>
  <si>
    <t>八木　ひろし</t>
    <rPh sb="0" eb="2">
      <t>ヤギ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</si>
  <si>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</si>
  <si>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</si>
  <si>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株式会社オーシャン</t>
    <rPh sb="0" eb="4">
      <t>カブシキガイシャ</t>
    </rPh>
    <phoneticPr fontId="2"/>
  </si>
  <si>
    <t>ランク</t>
    <phoneticPr fontId="2"/>
  </si>
  <si>
    <t>大阪市住之江区南港北</t>
    <rPh sb="0" eb="3">
      <t>オオサカシ</t>
    </rPh>
    <rPh sb="3" eb="7">
      <t>スミノエク</t>
    </rPh>
    <rPh sb="7" eb="10">
      <t>ナンコウキタ</t>
    </rPh>
    <phoneticPr fontId="2"/>
  </si>
  <si>
    <t>割引率</t>
    <rPh sb="0" eb="2">
      <t>ワリビキ</t>
    </rPh>
    <rPh sb="2" eb="3">
      <t>リツ</t>
    </rPh>
    <phoneticPr fontId="2"/>
  </si>
  <si>
    <t>電話番号</t>
    <rPh sb="0" eb="2">
      <t>デンワ</t>
    </rPh>
    <rPh sb="2" eb="4">
      <t>バンゴウ</t>
    </rPh>
    <phoneticPr fontId="2"/>
  </si>
  <si>
    <t>ＺＺＺ－ＺＺＺ－ＺＺＺＺ</t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</si>
  <si>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</si>
  <si>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</si>
  <si>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</si>
  <si>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定価</t>
    <rPh sb="0" eb="2">
      <t>テイカ</t>
    </rPh>
    <phoneticPr fontId="2"/>
  </si>
  <si>
    <t>売値</t>
    <rPh sb="0" eb="2">
      <t>ウリネ</t>
    </rPh>
    <phoneticPr fontId="2"/>
  </si>
  <si>
    <t>備考</t>
    <rPh sb="0" eb="2">
      <t>ビコウ</t>
    </rPh>
    <phoneticPr fontId="2"/>
  </si>
  <si>
    <t>KP01</t>
    <phoneticPr fontId="2"/>
  </si>
  <si>
    <t>KP02</t>
  </si>
  <si>
    <t>KP03</t>
  </si>
  <si>
    <t>見積書日付</t>
    <rPh sb="0" eb="3">
      <t>ミツモリショ</t>
    </rPh>
    <rPh sb="3" eb="5">
      <t>ヒヅケ</t>
    </rPh>
    <phoneticPr fontId="2"/>
  </si>
  <si>
    <t>請求書日付</t>
    <rPh sb="0" eb="3">
      <t>セイキュウショ</t>
    </rPh>
    <rPh sb="3" eb="5">
      <t>ヒヅケ</t>
    </rPh>
    <phoneticPr fontId="2"/>
  </si>
  <si>
    <t>消費税率</t>
    <rPh sb="0" eb="3">
      <t>ショウヒゼイ</t>
    </rPh>
    <rPh sb="3" eb="4">
      <t>リツ</t>
    </rPh>
    <phoneticPr fontId="2"/>
  </si>
  <si>
    <t>ランク</t>
    <phoneticPr fontId="2"/>
  </si>
  <si>
    <t>☆</t>
    <phoneticPr fontId="2"/>
  </si>
  <si>
    <t>☆☆</t>
    <phoneticPr fontId="2"/>
  </si>
  <si>
    <t>☆☆☆</t>
    <phoneticPr fontId="2"/>
  </si>
  <si>
    <t>カッパ1号</t>
    <rPh sb="4" eb="5">
      <t>ゴウ</t>
    </rPh>
    <phoneticPr fontId="2"/>
  </si>
  <si>
    <t>カッパ2号</t>
    <rPh sb="4" eb="5">
      <t>ゴウ</t>
    </rPh>
    <phoneticPr fontId="2"/>
  </si>
  <si>
    <t>カッパ3号</t>
    <rPh sb="4" eb="5">
      <t>ゴウ</t>
    </rPh>
    <phoneticPr fontId="2"/>
  </si>
  <si>
    <t>子ども用</t>
    <rPh sb="0" eb="1">
      <t>コ</t>
    </rPh>
    <rPh sb="3" eb="4">
      <t>ヨウ</t>
    </rPh>
    <phoneticPr fontId="2"/>
  </si>
  <si>
    <t>ランク</t>
    <phoneticPr fontId="2"/>
  </si>
  <si>
    <t>0001</t>
    <phoneticPr fontId="2"/>
  </si>
  <si>
    <t>株式会社パシフィック</t>
    <rPh sb="0" eb="4">
      <t>カブシキガイシャ</t>
    </rPh>
    <phoneticPr fontId="2"/>
  </si>
  <si>
    <t>河島　英八</t>
    <rPh sb="0" eb="2">
      <t>カワシマ</t>
    </rPh>
    <rPh sb="3" eb="4">
      <t>エイ</t>
    </rPh>
    <rPh sb="4" eb="5">
      <t>ハチ</t>
    </rPh>
    <phoneticPr fontId="2"/>
  </si>
  <si>
    <t>586-0000</t>
    <phoneticPr fontId="2"/>
  </si>
  <si>
    <t>大阪府河内長野市</t>
    <rPh sb="0" eb="3">
      <t>オオサカフ</t>
    </rPh>
    <rPh sb="3" eb="8">
      <t>カワチナガノシ</t>
    </rPh>
    <phoneticPr fontId="2"/>
  </si>
  <si>
    <t>☆☆</t>
    <phoneticPr fontId="2"/>
  </si>
  <si>
    <t>0002</t>
    <phoneticPr fontId="2"/>
  </si>
  <si>
    <t>株式会社ピース</t>
    <rPh sb="0" eb="4">
      <t>カブシキガイシャ</t>
    </rPh>
    <phoneticPr fontId="2"/>
  </si>
  <si>
    <t>東　秋夫</t>
    <rPh sb="0" eb="1">
      <t>アズマ</t>
    </rPh>
    <rPh sb="2" eb="3">
      <t>アキ</t>
    </rPh>
    <rPh sb="3" eb="4">
      <t>オット</t>
    </rPh>
    <phoneticPr fontId="2"/>
  </si>
  <si>
    <t>100-0000</t>
    <phoneticPr fontId="2"/>
  </si>
  <si>
    <t>東京都千代田区</t>
    <rPh sb="0" eb="3">
      <t>トウキョウト</t>
    </rPh>
    <rPh sb="3" eb="7">
      <t>チヨダク</t>
    </rPh>
    <phoneticPr fontId="2"/>
  </si>
  <si>
    <t>☆☆☆</t>
    <phoneticPr fontId="2"/>
  </si>
  <si>
    <t>0003</t>
    <phoneticPr fontId="2"/>
  </si>
  <si>
    <t>マクロハード株式会社</t>
    <rPh sb="6" eb="10">
      <t>カブシキガイシャ</t>
    </rPh>
    <phoneticPr fontId="2"/>
  </si>
  <si>
    <t>門　勘一</t>
    <rPh sb="0" eb="1">
      <t>モン</t>
    </rPh>
    <rPh sb="2" eb="4">
      <t>カンイチ</t>
    </rPh>
    <phoneticPr fontId="2"/>
  </si>
  <si>
    <t>890-0000</t>
    <phoneticPr fontId="2"/>
  </si>
  <si>
    <t>鹿児島県鹿児島市</t>
    <rPh sb="0" eb="4">
      <t>カゴシマケン</t>
    </rPh>
    <rPh sb="4" eb="8">
      <t>カゴシマシ</t>
    </rPh>
    <phoneticPr fontId="2"/>
  </si>
  <si>
    <t>☆</t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</si>
  <si>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2"/>
  </si>
  <si>
    <t>発行日</t>
    <rPh sb="0" eb="2">
      <t>ハッコウ</t>
    </rPh>
    <rPh sb="2" eb="3">
      <t>ビ</t>
    </rPh>
    <phoneticPr fontId="2"/>
  </si>
  <si>
    <t>No.</t>
    <phoneticPr fontId="2"/>
  </si>
  <si>
    <t>下記の通りお見積もりいたします。</t>
    <rPh sb="0" eb="2">
      <t>カキ</t>
    </rPh>
    <rPh sb="3" eb="4">
      <t>トオ</t>
    </rPh>
    <rPh sb="6" eb="8">
      <t>ミツ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</si>
  <si>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</si>
  <si>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</si>
  <si>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</si>
  <si>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</si>
  <si>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送料</t>
    <rPh sb="0" eb="2">
      <t>ソウリョウ</t>
    </rPh>
    <phoneticPr fontId="2"/>
  </si>
  <si>
    <t>50000円以上送料無料</t>
    <rPh sb="5" eb="8">
      <t>エンイジョウ</t>
    </rPh>
    <rPh sb="8" eb="10">
      <t>ソウリョウ</t>
    </rPh>
    <rPh sb="10" eb="12">
      <t>ムリョウ</t>
    </rPh>
    <phoneticPr fontId="2"/>
  </si>
  <si>
    <t>総額</t>
    <rPh sb="0" eb="2">
      <t>ソウガク</t>
    </rPh>
    <phoneticPr fontId="2"/>
  </si>
  <si>
    <t>御　請　求　書</t>
    <rPh sb="0" eb="1">
      <t>オ</t>
    </rPh>
    <rPh sb="2" eb="3">
      <t>ショウ</t>
    </rPh>
    <rPh sb="4" eb="5">
      <t>モトム</t>
    </rPh>
    <rPh sb="6" eb="7">
      <t>ショ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</si>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</sst>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/>
      <top/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9" fontId="3" fillId="4" borderId="1" xfId="2" applyFont="1" applyFill="1" applyBorder="1" applyAlignment="1">
      <alignment horizontal="center" vertical="center"/>
    </xf>
    <xf numFmtId="38" fontId="3" fillId="4" borderId="1" xfId="1" applyFont="1" applyFill="1" applyBorder="1">
      <alignment vertical="center"/>
    </xf>
    <xf numFmtId="56" fontId="3" fillId="0" borderId="1" xfId="0" applyNumberFormat="1" applyFont="1" applyBorder="1">
      <alignment vertical="center"/>
    </xf>
    <xf numFmtId="9" fontId="3" fillId="0" borderId="1" xfId="0" applyNumberFormat="1" applyFont="1" applyBorder="1">
      <alignment vertical="center"/>
    </xf>
    <xf numFmtId="9" fontId="3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6" xfId="1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38" fontId="3" fillId="0" borderId="6" xfId="1" applyFont="1" applyBorder="1" applyAlignment="1">
      <alignment horizontal="right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showZeros="0" defaultGridColor="0" topLeftCell="A4" colorId="23" workbookViewId="0">
      <selection activeCell="C3" sqref="C3:F3"/>
    </sheetView>
  </sheetViews>
  <sheetFormatPr defaultRowHeight="17.25" x14ac:dyDescent="0.4"/>
  <cols>
    <col min="1" max="1" width="1.625" style="2" customWidth="1"/>
    <col min="2" max="2" width="15.125" style="2" bestFit="1" customWidth="1"/>
    <col min="3" max="3" width="13.625" style="2" customWidth="1"/>
    <col min="4" max="7" width="8.25" style="2" customWidth="1"/>
    <col min="8" max="8" width="12.375" style="2" customWidth="1"/>
    <col min="9" max="9" width="15.5" style="2" customWidth="1"/>
    <col min="10" max="10" width="11.75" style="2" customWidth="1"/>
    <col min="11" max="16384" width="9" style="2"/>
  </cols>
  <sheetData>
    <row r="1" spans="1:1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4">
      <c r="A2" s="1"/>
      <c r="B2" s="3" t="s">
        <v>0</v>
      </c>
      <c r="C2" s="4" t="s">
        <v>48</v>
      </c>
      <c r="D2" s="1"/>
      <c r="E2" s="1"/>
      <c r="F2" s="1"/>
      <c r="G2" s="1"/>
      <c r="H2" s="1"/>
      <c r="I2" s="1"/>
      <c r="J2" s="1"/>
      <c r="K2" s="1"/>
    </row>
    <row r="3" spans="1:11" x14ac:dyDescent="0.4">
      <c r="A3" s="1"/>
      <c r="B3" s="3" t="s">
        <v>1</v>
      </c>
      <c r="C3" s="16" t="str">
        <f>IF(顧客コード="","",_xlfn.XLOOKUP(顧客コード,顧客一覧!A2:A10,顧客一覧!B2:B10,""))</f>
        <v>マクロハード株式会社</v>
      </c>
      <c r="D3" s="17"/>
      <c r="E3" s="17"/>
      <c r="F3" s="18"/>
      <c r="G3" s="1"/>
      <c r="H3" s="5" t="s">
        <v>2</v>
      </c>
      <c r="I3" s="6" t="s">
        <v>3</v>
      </c>
      <c r="J3" s="1"/>
      <c r="K3" s="1"/>
    </row>
    <row r="4" spans="1:11" x14ac:dyDescent="0.4">
      <c r="A4" s="1"/>
      <c r="B4" s="3" t="s">
        <v>4</v>
      </c>
      <c r="C4" s="16" t="str">
        <f>IF(顧客コード="","",_xlfn.XLOOKUP(顧客コード,顧客一覧!A2:A10,顧客一覧!C2:C10,""))</f>
        <v>門　勘一</v>
      </c>
      <c r="D4" s="18"/>
      <c r="E4" s="1"/>
      <c r="F4" s="1"/>
      <c r="G4" s="1"/>
      <c r="H4" s="5" t="s">
        <v>5</v>
      </c>
      <c r="I4" s="6" t="s">
        <v>6</v>
      </c>
      <c r="J4" s="1"/>
      <c r="K4" s="1"/>
    </row>
    <row r="5" spans="1:11" x14ac:dyDescent="0.4">
      <c r="A5" s="1"/>
      <c r="B5" s="3" t="s">
        <v>7</v>
      </c>
      <c r="C5" s="16" t="str">
        <f>IF(顧客コード="","",_xlfn.XLOOKUP(顧客コード,顧客一覧!A2:A10,顧客一覧!D2:D10,""))</f>
        <v>890-0000</v>
      </c>
      <c r="D5" s="18"/>
      <c r="E5" s="1"/>
      <c r="F5" s="1"/>
      <c r="G5" s="1"/>
      <c r="H5" s="1"/>
      <c r="I5" s="1"/>
      <c r="J5" s="1"/>
      <c r="K5" s="1"/>
    </row>
    <row r="6" spans="1:11" x14ac:dyDescent="0.4">
      <c r="A6" s="1"/>
      <c r="B6" s="3" t="s">
        <v>8</v>
      </c>
      <c r="C6" s="16" t="str">
        <f>IF(顧客コード="","",_xlfn.XLOOKUP(顧客コード,顧客一覧!A2:A10,顧客一覧!E2:E10,""))</f>
        <v>鹿児島県鹿児島市</v>
      </c>
      <c r="D6" s="17"/>
      <c r="E6" s="17"/>
      <c r="F6" s="18"/>
      <c r="G6" s="1"/>
      <c r="H6" s="5" t="s">
        <v>1</v>
      </c>
      <c r="I6" s="19" t="s">
        <v>9</v>
      </c>
      <c r="J6" s="20"/>
      <c r="K6" s="1"/>
    </row>
    <row r="7" spans="1:11" x14ac:dyDescent="0.4">
      <c r="A7" s="1"/>
      <c r="B7" s="3" t="s">
        <v>10</v>
      </c>
      <c r="C7" s="7" t="str">
        <f>IF(顧客コード="","",_xlfn.XLOOKUP(顧客コード,顧客一覧!A2:A10,顧客一覧!F2:F10,""))</f>
        <v>☆</v>
      </c>
      <c r="D7" s="1"/>
      <c r="E7" s="1"/>
      <c r="F7" s="1"/>
      <c r="G7" s="1"/>
      <c r="H7" s="5" t="s">
        <v>8</v>
      </c>
      <c r="I7" s="19" t="s">
        <v>11</v>
      </c>
      <c r="J7" s="20"/>
      <c r="K7" s="1"/>
    </row>
    <row r="8" spans="1:11" x14ac:dyDescent="0.4">
      <c r="A8" s="1"/>
      <c r="B8" s="3" t="s">
        <v>12</v>
      </c>
      <c r="C8" s="8">
        <f>IF(ランク="","",_xlfn.XLOOKUP(ランク,割引率表!A2:A4,割引率表!B2:B4,""))</f>
        <v>0.1</v>
      </c>
      <c r="D8" s="1"/>
      <c r="E8" s="1"/>
      <c r="F8" s="1"/>
      <c r="G8" s="1"/>
      <c r="H8" s="5" t="s">
        <v>13</v>
      </c>
      <c r="I8" s="19" t="s">
        <v>14</v>
      </c>
      <c r="J8" s="20"/>
      <c r="K8" s="1"/>
    </row>
    <row r="9" spans="1:11" x14ac:dyDescent="0.4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4">
      <c r="A10" s="1"/>
      <c r="B10" s="3" t="s">
        <v>15</v>
      </c>
      <c r="C10" s="21" t="s">
        <v>16</v>
      </c>
      <c r="D10" s="21"/>
      <c r="E10" s="3" t="s">
        <v>17</v>
      </c>
      <c r="F10" s="3" t="s">
        <v>18</v>
      </c>
      <c r="G10" s="3" t="s">
        <v>19</v>
      </c>
      <c r="H10" s="21" t="s">
        <v>20</v>
      </c>
      <c r="I10" s="21"/>
      <c r="J10" s="1"/>
      <c r="K10" s="1"/>
    </row>
    <row r="11" spans="1:11" x14ac:dyDescent="0.4">
      <c r="A11" s="1"/>
      <c r="B11" s="6" t="s">
        <v>21</v>
      </c>
      <c r="C11" s="14" t="str">
        <f>IF(B11="","",_xlfn.XLOOKUP(B11,商品一覧!$A$2:$A$10,商品一覧!$B$2:$B$10,""))</f>
        <v>カッパ1号</v>
      </c>
      <c r="D11" s="14"/>
      <c r="E11" s="6">
        <v>2</v>
      </c>
      <c r="F11" s="9">
        <f>IF(B11="","",_xlfn.XLOOKUP(B11,商品一覧!$A$2:$A$10,商品一覧!$C$2:$C$10,""))</f>
        <v>6000</v>
      </c>
      <c r="G11" s="9">
        <f>IF(B11="","",F11*(1-割引率))</f>
        <v>5400</v>
      </c>
      <c r="H11" s="15">
        <f>IF(B11="","",_xlfn.XLOOKUP(B11,商品一覧!$A$2:$A$10,商品一覧!$D$2:$D$10,""))</f>
        <v>0</v>
      </c>
      <c r="I11" s="15"/>
      <c r="J11" s="1"/>
      <c r="K11" s="1"/>
    </row>
    <row r="12" spans="1:11" x14ac:dyDescent="0.4">
      <c r="A12" s="1"/>
      <c r="B12" s="6" t="s">
        <v>22</v>
      </c>
      <c r="C12" s="14" t="str">
        <f>IF(B12="","",_xlfn.XLOOKUP(B12,商品一覧!$A$2:$A$10,商品一覧!$B$2:$B$10,""))</f>
        <v>カッパ2号</v>
      </c>
      <c r="D12" s="14"/>
      <c r="E12" s="6">
        <v>10</v>
      </c>
      <c r="F12" s="9">
        <f>IF(B12="","",_xlfn.XLOOKUP(B12,商品一覧!$A$2:$A$10,商品一覧!$C$2:$C$10,""))</f>
        <v>3400</v>
      </c>
      <c r="G12" s="9">
        <f>IF(B12="","",F12*(1-割引率))</f>
        <v>3060</v>
      </c>
      <c r="H12" s="15">
        <f>IF(B12="","",_xlfn.XLOOKUP(B12,商品一覧!$A$2:$A$10,商品一覧!$D$2:$D$10,""))</f>
        <v>0</v>
      </c>
      <c r="I12" s="15"/>
      <c r="J12" s="1"/>
      <c r="K12" s="1"/>
    </row>
    <row r="13" spans="1:11" x14ac:dyDescent="0.4">
      <c r="A13" s="1"/>
      <c r="B13" s="6" t="s">
        <v>23</v>
      </c>
      <c r="C13" s="14" t="str">
        <f>IF(B13="","",_xlfn.XLOOKUP(B13,商品一覧!$A$2:$A$10,商品一覧!$B$2:$B$10,""))</f>
        <v>カッパ3号</v>
      </c>
      <c r="D13" s="14"/>
      <c r="E13" s="6">
        <v>15</v>
      </c>
      <c r="F13" s="9">
        <f>IF(B13="","",_xlfn.XLOOKUP(B13,商品一覧!$A$2:$A$10,商品一覧!$C$2:$C$10,""))</f>
        <v>2000</v>
      </c>
      <c r="G13" s="9">
        <f>IF(B13="","",F13*(1-割引率))</f>
        <v>1800</v>
      </c>
      <c r="H13" s="15" t="str">
        <f>IF(B13="","",_xlfn.XLOOKUP(B13,商品一覧!$A$2:$A$10,商品一覧!$D$2:$D$10,""))</f>
        <v>子ども用</v>
      </c>
      <c r="I13" s="15"/>
      <c r="J13" s="1"/>
      <c r="K13" s="1"/>
    </row>
    <row r="14" spans="1:11" x14ac:dyDescent="0.4">
      <c r="A14" s="1"/>
      <c r="B14" s="6"/>
      <c r="C14" s="14" t="str">
        <f>IF(B14="","",_xlfn.XLOOKUP(B14,商品一覧!$A$2:$A$10,商品一覧!$B$2:$B$10,""))</f>
        <v/>
      </c>
      <c r="D14" s="14"/>
      <c r="E14" s="6"/>
      <c r="F14" s="9" t="str">
        <f>IF(B14="","",_xlfn.XLOOKUP(B14,商品一覧!$A$2:$A$10,商品一覧!$C$2:$C$10,""))</f>
        <v/>
      </c>
      <c r="G14" s="9" t="str">
        <f>IF(B14="","",F14*(1-割引率))</f>
        <v/>
      </c>
      <c r="H14" s="15" t="str">
        <f>IF(B14="","",_xlfn.XLOOKUP(B14,商品一覧!$A$2:$A$10,商品一覧!$D$2:$D$10,""))</f>
        <v/>
      </c>
      <c r="I14" s="15"/>
      <c r="J14" s="1"/>
      <c r="K14" s="1"/>
    </row>
    <row r="15" spans="1:11" x14ac:dyDescent="0.4">
      <c r="A15" s="1"/>
      <c r="B15" s="6"/>
      <c r="C15" s="14" t="str">
        <f>IF(B15="","",_xlfn.XLOOKUP(B15,商品一覧!$A$2:$A$10,商品一覧!$B$2:$B$10,""))</f>
        <v/>
      </c>
      <c r="D15" s="14"/>
      <c r="E15" s="6"/>
      <c r="F15" s="9" t="str">
        <f>IF(B15="","",_xlfn.XLOOKUP(B15,商品一覧!$A$2:$A$10,商品一覧!$C$2:$C$10,""))</f>
        <v/>
      </c>
      <c r="G15" s="9" t="str">
        <f>IF(B15="","",F15*(1-割引率))</f>
        <v/>
      </c>
      <c r="H15" s="15" t="str">
        <f>IF(B15="","",_xlfn.XLOOKUP(B15,商品一覧!$A$2:$A$10,商品一覧!$D$2:$D$10,""))</f>
        <v/>
      </c>
      <c r="I15" s="15"/>
      <c r="J15" s="1"/>
      <c r="K15" s="1"/>
    </row>
    <row r="16" spans="1:11" x14ac:dyDescent="0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4">
      <c r="A17" s="1"/>
      <c r="B17" s="3" t="s">
        <v>24</v>
      </c>
      <c r="C17" s="10">
        <v>43529</v>
      </c>
      <c r="D17" s="1"/>
      <c r="E17" s="1"/>
      <c r="F17" s="1"/>
      <c r="G17" s="1"/>
      <c r="H17" s="1"/>
      <c r="I17" s="1"/>
      <c r="J17" s="1"/>
      <c r="K17" s="1"/>
    </row>
    <row r="18" spans="1:11" x14ac:dyDescent="0.4">
      <c r="A18" s="1"/>
      <c r="B18" s="3" t="s">
        <v>25</v>
      </c>
      <c r="C18" s="10">
        <v>43575</v>
      </c>
      <c r="D18" s="1"/>
      <c r="E18" s="1"/>
      <c r="F18" s="1"/>
      <c r="G18" s="1"/>
      <c r="H18" s="1"/>
      <c r="I18" s="1"/>
      <c r="J18" s="1"/>
      <c r="K18" s="1"/>
    </row>
    <row r="19" spans="1:11" x14ac:dyDescent="0.4">
      <c r="A19" s="1"/>
      <c r="B19" s="3" t="s">
        <v>26</v>
      </c>
      <c r="C19" s="11">
        <v>0.1</v>
      </c>
      <c r="D19" s="1"/>
      <c r="E19" s="1"/>
      <c r="F19" s="1"/>
      <c r="G19" s="1"/>
      <c r="H19" s="1"/>
      <c r="I19" s="1"/>
      <c r="J19" s="1"/>
      <c r="K19" s="1"/>
    </row>
    <row r="20" spans="1:1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19">
    <mergeCell ref="C13:D13"/>
    <mergeCell ref="H13:I13"/>
    <mergeCell ref="C14:D14"/>
    <mergeCell ref="H14:I14"/>
    <mergeCell ref="C15:D15"/>
    <mergeCell ref="H15:I15"/>
    <mergeCell ref="C12:D12"/>
    <mergeCell ref="H12:I12"/>
    <mergeCell ref="C3:F3"/>
    <mergeCell ref="C4:D4"/>
    <mergeCell ref="C5:D5"/>
    <mergeCell ref="C6:F6"/>
    <mergeCell ref="I6:J6"/>
    <mergeCell ref="I7:J7"/>
    <mergeCell ref="I8:J8"/>
    <mergeCell ref="C10:D10"/>
    <mergeCell ref="H10:I10"/>
    <mergeCell ref="C11:D11"/>
    <mergeCell ref="H11:I11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4"/>
  <sheetViews>
    <sheetView defaultGridColor="0" colorId="23" workbookViewId="0"/>
  </sheetViews>
  <sheetFormatPr defaultRowHeight="17.25" x14ac:dyDescent="0.4"/>
  <cols>
    <col min="1" max="16384" width="9" style="2"/>
  </cols>
  <sheetData>
    <row r="1" spans="1:2" x14ac:dyDescent="0.4">
      <c r="A1" s="2" t="s">
        <v>27</v>
      </c>
      <c r="B1" s="2" t="s">
        <v>12</v>
      </c>
    </row>
    <row r="2" spans="1:2" x14ac:dyDescent="0.4">
      <c r="A2" s="2" t="s">
        <v>28</v>
      </c>
      <c r="B2" s="12">
        <v>0.1</v>
      </c>
    </row>
    <row r="3" spans="1:2" x14ac:dyDescent="0.4">
      <c r="A3" s="2" t="s">
        <v>29</v>
      </c>
      <c r="B3" s="12">
        <v>0.3</v>
      </c>
    </row>
    <row r="4" spans="1:2" x14ac:dyDescent="0.4">
      <c r="A4" s="2" t="s">
        <v>30</v>
      </c>
      <c r="B4" s="12">
        <v>0.5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4"/>
  <sheetViews>
    <sheetView defaultGridColor="0" colorId="23" workbookViewId="0"/>
  </sheetViews>
  <sheetFormatPr defaultRowHeight="17.25" x14ac:dyDescent="0.4"/>
  <cols>
    <col min="1" max="1" width="13" style="2" customWidth="1"/>
    <col min="2" max="2" width="20.25" style="2" customWidth="1"/>
    <col min="3" max="3" width="9.375" style="2" customWidth="1"/>
    <col min="4" max="4" width="18" style="2" customWidth="1"/>
    <col min="5" max="16384" width="9" style="2"/>
  </cols>
  <sheetData>
    <row r="1" spans="1:4" x14ac:dyDescent="0.4">
      <c r="A1" s="2" t="s">
        <v>15</v>
      </c>
      <c r="B1" s="2" t="s">
        <v>16</v>
      </c>
      <c r="C1" s="2" t="s">
        <v>18</v>
      </c>
      <c r="D1" s="2" t="s">
        <v>20</v>
      </c>
    </row>
    <row r="2" spans="1:4" x14ac:dyDescent="0.4">
      <c r="A2" s="2" t="s">
        <v>21</v>
      </c>
      <c r="B2" s="2" t="s">
        <v>31</v>
      </c>
      <c r="C2" s="2">
        <v>6000</v>
      </c>
    </row>
    <row r="3" spans="1:4" x14ac:dyDescent="0.4">
      <c r="A3" s="2" t="s">
        <v>22</v>
      </c>
      <c r="B3" s="2" t="s">
        <v>32</v>
      </c>
      <c r="C3" s="2">
        <v>3400</v>
      </c>
    </row>
    <row r="4" spans="1:4" x14ac:dyDescent="0.4">
      <c r="A4" s="2" t="s">
        <v>23</v>
      </c>
      <c r="B4" s="2" t="s">
        <v>33</v>
      </c>
      <c r="C4" s="2">
        <v>2000</v>
      </c>
      <c r="D4" s="2" t="s">
        <v>34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4"/>
  <sheetViews>
    <sheetView defaultGridColor="0" colorId="23" workbookViewId="0">
      <selection activeCell="A2" sqref="A2"/>
    </sheetView>
  </sheetViews>
  <sheetFormatPr defaultRowHeight="17.25" x14ac:dyDescent="0.4"/>
  <cols>
    <col min="1" max="1" width="15.125" style="2" bestFit="1" customWidth="1"/>
    <col min="2" max="2" width="25" style="2" bestFit="1" customWidth="1"/>
    <col min="3" max="3" width="13.125" style="2" bestFit="1" customWidth="1"/>
    <col min="4" max="4" width="11.375" style="2" bestFit="1" customWidth="1"/>
    <col min="5" max="5" width="21.875" style="2" bestFit="1" customWidth="1"/>
    <col min="6" max="16384" width="9" style="2"/>
  </cols>
  <sheetData>
    <row r="1" spans="1:6" x14ac:dyDescent="0.4">
      <c r="A1" s="2" t="s">
        <v>0</v>
      </c>
      <c r="B1" s="2" t="s">
        <v>1</v>
      </c>
      <c r="C1" s="2" t="s">
        <v>4</v>
      </c>
      <c r="D1" s="2" t="s">
        <v>7</v>
      </c>
      <c r="E1" s="2" t="s">
        <v>8</v>
      </c>
      <c r="F1" s="2" t="s">
        <v>35</v>
      </c>
    </row>
    <row r="2" spans="1:6" x14ac:dyDescent="0.4">
      <c r="A2" s="13" t="s">
        <v>36</v>
      </c>
      <c r="B2" s="2" t="s">
        <v>37</v>
      </c>
      <c r="C2" s="2" t="s">
        <v>38</v>
      </c>
      <c r="D2" s="2" t="s">
        <v>39</v>
      </c>
      <c r="E2" s="2" t="s">
        <v>40</v>
      </c>
      <c r="F2" s="2" t="s">
        <v>41</v>
      </c>
    </row>
    <row r="3" spans="1:6" x14ac:dyDescent="0.4">
      <c r="A3" s="13" t="s">
        <v>42</v>
      </c>
      <c r="B3" s="2" t="s">
        <v>43</v>
      </c>
      <c r="C3" s="2" t="s">
        <v>44</v>
      </c>
      <c r="D3" s="2" t="s">
        <v>45</v>
      </c>
      <c r="E3" s="2" t="s">
        <v>46</v>
      </c>
      <c r="F3" s="2" t="s">
        <v>47</v>
      </c>
    </row>
    <row r="4" spans="1:6" x14ac:dyDescent="0.4">
      <c r="A4" s="13" t="s">
        <v>48</v>
      </c>
      <c r="B4" s="2" t="s">
        <v>49</v>
      </c>
      <c r="C4" s="2" t="s">
        <v>50</v>
      </c>
      <c r="D4" s="2" t="s">
        <v>51</v>
      </c>
      <c r="E4" s="2" t="s">
        <v>52</v>
      </c>
      <c r="F4" s="2" t="s">
        <v>53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96DAB-6A2D-4DC6-8FBE-15C52FFBEE45}">
  <dimension ref="B1:I21"/>
  <sheetViews>
    <sheetView showZeros="0" defaultGridColor="0" colorId="23" workbookViewId="0">
      <selection activeCell="G21" sqref="G21"/>
    </sheetView>
  </sheetViews>
  <sheetFormatPr defaultRowHeight="17.25" x14ac:dyDescent="0.4"/>
  <cols>
    <col min="1" max="1" width="1.625" style="2" customWidth="1"/>
    <col min="2" max="2" width="12.75" style="2" customWidth="1"/>
    <col min="3" max="5" width="9" style="2"/>
    <col min="6" max="7" width="9.625" style="2" customWidth="1"/>
    <col min="8" max="9" width="12.5" style="2" customWidth="1"/>
    <col min="10" max="16384" width="9" style="2"/>
  </cols>
  <sheetData>
    <row r="1" spans="2:9" ht="12.75" customHeight="1" thickBot="1" x14ac:dyDescent="0.45">
      <c r="B1" s="22" t="s">
        <v>54</v>
      </c>
      <c r="C1" s="22"/>
      <c r="D1" s="22"/>
      <c r="E1" s="22"/>
      <c r="F1" s="22"/>
    </row>
    <row r="2" spans="2:9" ht="15.75" customHeight="1" thickTop="1" thickBot="1" x14ac:dyDescent="0.45">
      <c r="B2" s="22"/>
      <c r="C2" s="22"/>
      <c r="D2" s="22"/>
      <c r="E2" s="22"/>
      <c r="F2" s="22"/>
      <c r="H2" s="2" t="s">
        <v>55</v>
      </c>
      <c r="I2" s="23">
        <f>見積書日付</f>
        <v>43529</v>
      </c>
    </row>
    <row r="3" spans="2:9" ht="18" thickTop="1" x14ac:dyDescent="0.4">
      <c r="B3" s="2" t="str">
        <f>郵便番号</f>
        <v>890-0000</v>
      </c>
      <c r="H3" s="24" t="s">
        <v>56</v>
      </c>
      <c r="I3" s="24" t="s">
        <v>5</v>
      </c>
    </row>
    <row r="4" spans="2:9" x14ac:dyDescent="0.4">
      <c r="B4" s="2" t="str">
        <f>住所</f>
        <v>鹿児島県鹿児島市</v>
      </c>
      <c r="H4" s="25" t="str">
        <f>入力画面!I3</f>
        <v>G-001</v>
      </c>
      <c r="I4" s="25" t="str">
        <f>入力画面!I4</f>
        <v>八木　ひろし</v>
      </c>
    </row>
    <row r="5" spans="2:9" x14ac:dyDescent="0.4">
      <c r="B5" s="2" t="str">
        <f>会社名</f>
        <v>マクロハード株式会社</v>
      </c>
      <c r="H5" s="25"/>
      <c r="I5" s="25"/>
    </row>
    <row r="6" spans="2:9" x14ac:dyDescent="0.4">
      <c r="B6" s="2" t="str">
        <f>担当者&amp;"　様"</f>
        <v>門　勘一　様</v>
      </c>
    </row>
    <row r="7" spans="2:9" x14ac:dyDescent="0.4">
      <c r="H7" s="2" t="str">
        <f>入力画面!I6</f>
        <v>株式会社オーシャン</v>
      </c>
    </row>
    <row r="8" spans="2:9" x14ac:dyDescent="0.4">
      <c r="B8" s="2" t="s">
        <v>57</v>
      </c>
      <c r="H8" s="2" t="str">
        <f>入力画面!I7</f>
        <v>大阪市住之江区南港北</v>
      </c>
    </row>
    <row r="9" spans="2:9" x14ac:dyDescent="0.4">
      <c r="H9" s="2" t="str">
        <f>"電話："&amp;入力画面!I8</f>
        <v>電話：ＺＺＺ－ＺＺＺ－ＺＺＺＺ</v>
      </c>
    </row>
    <row r="10" spans="2:9" x14ac:dyDescent="0.4">
      <c r="B10" s="2" t="str">
        <f>"見積り有効期限は"&amp;TEXT(見積書日付+20,"m月d日")&amp;"です。"</f>
        <v>見積り有効期限は3月25日です。</v>
      </c>
    </row>
    <row r="12" spans="2:9" x14ac:dyDescent="0.4">
      <c r="B12" s="26" t="s">
        <v>15</v>
      </c>
      <c r="C12" s="27" t="s">
        <v>16</v>
      </c>
      <c r="D12" s="28"/>
      <c r="E12" s="24" t="s">
        <v>17</v>
      </c>
      <c r="F12" s="24" t="s">
        <v>58</v>
      </c>
      <c r="G12" s="24" t="s">
        <v>59</v>
      </c>
      <c r="H12" s="28" t="s">
        <v>20</v>
      </c>
      <c r="I12" s="28"/>
    </row>
    <row r="13" spans="2:9" x14ac:dyDescent="0.4">
      <c r="B13" s="29" t="str">
        <f>入力画面!B11</f>
        <v>KP01</v>
      </c>
      <c r="C13" s="30" t="str">
        <f>入力画面!C11</f>
        <v>カッパ1号</v>
      </c>
      <c r="D13" s="31"/>
      <c r="E13" s="32">
        <f>入力画面!E11</f>
        <v>2</v>
      </c>
      <c r="F13" s="33">
        <f>入力画面!G11</f>
        <v>5400</v>
      </c>
      <c r="G13" s="33">
        <f>IF(B13=0,"",E13*F13)</f>
        <v>10800</v>
      </c>
      <c r="H13" s="31">
        <f>入力画面!H11</f>
        <v>0</v>
      </c>
      <c r="I13" s="31"/>
    </row>
    <row r="14" spans="2:9" x14ac:dyDescent="0.4">
      <c r="B14" s="29" t="str">
        <f>入力画面!B12</f>
        <v>KP02</v>
      </c>
      <c r="C14" s="30" t="str">
        <f>入力画面!C12</f>
        <v>カッパ2号</v>
      </c>
      <c r="D14" s="31"/>
      <c r="E14" s="32">
        <f>入力画面!E12</f>
        <v>10</v>
      </c>
      <c r="F14" s="33">
        <f>入力画面!G12</f>
        <v>3060</v>
      </c>
      <c r="G14" s="33">
        <f t="shared" ref="G14:G17" si="0">IF(B14=0,"",E14*F14)</f>
        <v>30600</v>
      </c>
      <c r="H14" s="31">
        <f>入力画面!H12</f>
        <v>0</v>
      </c>
      <c r="I14" s="31"/>
    </row>
    <row r="15" spans="2:9" x14ac:dyDescent="0.4">
      <c r="B15" s="29" t="str">
        <f>入力画面!B13</f>
        <v>KP03</v>
      </c>
      <c r="C15" s="30" t="str">
        <f>入力画面!C13</f>
        <v>カッパ3号</v>
      </c>
      <c r="D15" s="31"/>
      <c r="E15" s="32">
        <f>入力画面!E13</f>
        <v>15</v>
      </c>
      <c r="F15" s="33">
        <f>入力画面!G13</f>
        <v>1800</v>
      </c>
      <c r="G15" s="33">
        <f t="shared" si="0"/>
        <v>27000</v>
      </c>
      <c r="H15" s="31" t="str">
        <f>入力画面!H13</f>
        <v>子ども用</v>
      </c>
      <c r="I15" s="31"/>
    </row>
    <row r="16" spans="2:9" x14ac:dyDescent="0.4">
      <c r="B16" s="29">
        <f>入力画面!B14</f>
        <v>0</v>
      </c>
      <c r="C16" s="30" t="str">
        <f>入力画面!C14</f>
        <v/>
      </c>
      <c r="D16" s="31"/>
      <c r="E16" s="32">
        <f>入力画面!E14</f>
        <v>0</v>
      </c>
      <c r="F16" s="33" t="str">
        <f>入力画面!G14</f>
        <v/>
      </c>
      <c r="G16" s="33" t="str">
        <f t="shared" si="0"/>
        <v/>
      </c>
      <c r="H16" s="31" t="str">
        <f>入力画面!H14</f>
        <v/>
      </c>
      <c r="I16" s="31"/>
    </row>
    <row r="17" spans="2:9" x14ac:dyDescent="0.4">
      <c r="B17" s="29">
        <f>入力画面!B15</f>
        <v>0</v>
      </c>
      <c r="C17" s="30" t="str">
        <f>入力画面!C15</f>
        <v/>
      </c>
      <c r="D17" s="31"/>
      <c r="E17" s="32">
        <f>入力画面!E15</f>
        <v>0</v>
      </c>
      <c r="F17" s="33" t="str">
        <f>入力画面!G15</f>
        <v/>
      </c>
      <c r="G17" s="33" t="str">
        <f t="shared" si="0"/>
        <v/>
      </c>
      <c r="H17" s="31" t="str">
        <f>入力画面!H15</f>
        <v/>
      </c>
      <c r="I17" s="31"/>
    </row>
    <row r="18" spans="2:9" x14ac:dyDescent="0.4">
      <c r="E18" s="28" t="s">
        <v>60</v>
      </c>
      <c r="F18" s="28"/>
      <c r="G18" s="33">
        <f>SUM(G13:G17)</f>
        <v>68400</v>
      </c>
      <c r="H18" s="34"/>
      <c r="I18" s="35"/>
    </row>
    <row r="19" spans="2:9" x14ac:dyDescent="0.4">
      <c r="E19" s="28" t="s">
        <v>61</v>
      </c>
      <c r="F19" s="28"/>
      <c r="G19" s="33">
        <f>G18*消費税率</f>
        <v>6840</v>
      </c>
      <c r="H19" s="36"/>
      <c r="I19" s="37"/>
    </row>
    <row r="20" spans="2:9" x14ac:dyDescent="0.4">
      <c r="E20" s="28" t="s">
        <v>62</v>
      </c>
      <c r="F20" s="28"/>
      <c r="G20" s="38" t="str">
        <f>IF(G18&gt;=50000,"------",600)</f>
        <v>------</v>
      </c>
      <c r="H20" s="36" t="s">
        <v>63</v>
      </c>
      <c r="I20" s="37"/>
    </row>
    <row r="21" spans="2:9" x14ac:dyDescent="0.4">
      <c r="E21" s="28" t="s">
        <v>64</v>
      </c>
      <c r="F21" s="28"/>
      <c r="G21" s="33">
        <f>SUM(G18:G20)</f>
        <v>75240</v>
      </c>
      <c r="H21" s="39"/>
      <c r="I21" s="40"/>
    </row>
  </sheetData>
  <mergeCells count="19">
    <mergeCell ref="C17:D17"/>
    <mergeCell ref="H17:I17"/>
    <mergeCell ref="E18:F18"/>
    <mergeCell ref="E19:F19"/>
    <mergeCell ref="E20:F20"/>
    <mergeCell ref="E21:F21"/>
    <mergeCell ref="C14:D14"/>
    <mergeCell ref="H14:I14"/>
    <mergeCell ref="C15:D15"/>
    <mergeCell ref="H15:I15"/>
    <mergeCell ref="C16:D16"/>
    <mergeCell ref="H16:I16"/>
    <mergeCell ref="B1:F2"/>
    <mergeCell ref="H4:H5"/>
    <mergeCell ref="I4:I5"/>
    <mergeCell ref="C12:D12"/>
    <mergeCell ref="H12:I12"/>
    <mergeCell ref="C13:D13"/>
    <mergeCell ref="H13:I13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B0B74-12B0-4A14-BD2A-8FBFE78BB123}">
  <dimension ref="B1:I21"/>
  <sheetViews>
    <sheetView showZeros="0" tabSelected="1" defaultGridColor="0" colorId="23" workbookViewId="0">
      <selection activeCell="H4" sqref="H4:H5"/>
    </sheetView>
  </sheetViews>
  <sheetFormatPr defaultRowHeight="17.25" x14ac:dyDescent="0.4"/>
  <cols>
    <col min="1" max="1" width="1.625" style="2" customWidth="1"/>
    <col min="2" max="2" width="12.75" style="2" customWidth="1"/>
    <col min="3" max="5" width="9" style="2"/>
    <col min="6" max="7" width="9.625" style="2" customWidth="1"/>
    <col min="8" max="9" width="12.5" style="2" customWidth="1"/>
    <col min="10" max="16384" width="9" style="2"/>
  </cols>
  <sheetData>
    <row r="1" spans="2:9" ht="12.75" customHeight="1" thickBot="1" x14ac:dyDescent="0.45">
      <c r="B1" s="22" t="s">
        <v>65</v>
      </c>
      <c r="C1" s="22"/>
      <c r="D1" s="22"/>
      <c r="E1" s="22"/>
      <c r="F1" s="22"/>
    </row>
    <row r="2" spans="2:9" ht="15.75" customHeight="1" thickTop="1" thickBot="1" x14ac:dyDescent="0.45">
      <c r="B2" s="22"/>
      <c r="C2" s="22"/>
      <c r="D2" s="22"/>
      <c r="E2" s="22"/>
      <c r="F2" s="22"/>
      <c r="H2" s="2" t="s">
        <v>55</v>
      </c>
      <c r="I2" s="23">
        <f>請求書日付</f>
        <v>43575</v>
      </c>
    </row>
    <row r="3" spans="2:9" ht="18" thickTop="1" x14ac:dyDescent="0.4">
      <c r="B3" s="2" t="str">
        <f>郵便番号</f>
        <v>890-0000</v>
      </c>
      <c r="H3" s="24" t="s">
        <v>56</v>
      </c>
      <c r="I3" s="24" t="s">
        <v>5</v>
      </c>
    </row>
    <row r="4" spans="2:9" x14ac:dyDescent="0.4">
      <c r="B4" s="2" t="str">
        <f>住所</f>
        <v>鹿児島県鹿児島市</v>
      </c>
      <c r="H4" s="25" t="str">
        <f>入力画面!I3</f>
        <v>G-001</v>
      </c>
      <c r="I4" s="25" t="str">
        <f>入力画面!I4</f>
        <v>八木　ひろし</v>
      </c>
    </row>
    <row r="5" spans="2:9" x14ac:dyDescent="0.4">
      <c r="B5" s="2" t="str">
        <f>会社名</f>
        <v>マクロハード株式会社</v>
      </c>
      <c r="H5" s="25"/>
      <c r="I5" s="25"/>
    </row>
    <row r="6" spans="2:9" x14ac:dyDescent="0.4">
      <c r="B6" s="2" t="str">
        <f>担当者&amp;"　様"</f>
        <v>門　勘一　様</v>
      </c>
    </row>
    <row r="7" spans="2:9" x14ac:dyDescent="0.4">
      <c r="H7" s="2" t="str">
        <f>入力画面!I6</f>
        <v>株式会社オーシャン</v>
      </c>
    </row>
    <row r="8" spans="2:9" x14ac:dyDescent="0.4">
      <c r="B8" s="2" t="s">
        <v>66</v>
      </c>
      <c r="H8" s="2" t="str">
        <f>入力画面!I7</f>
        <v>大阪市住之江区南港北</v>
      </c>
    </row>
    <row r="9" spans="2:9" x14ac:dyDescent="0.4">
      <c r="H9" s="2" t="str">
        <f>"電話："&amp;入力画面!I8</f>
        <v>電話：ＺＺＺ－ＺＺＺ－ＺＺＺＺ</v>
      </c>
    </row>
    <row r="10" spans="2:9" x14ac:dyDescent="0.4">
      <c r="B10" s="2" t="str">
        <f>"お支払い期限は"&amp;TEXT(DATE(YEAR(I2),MONTH(I2)+2,1)-1,"m月d日")&amp;"です。"</f>
        <v>お支払い期限は5月31日です。</v>
      </c>
    </row>
    <row r="12" spans="2:9" x14ac:dyDescent="0.4">
      <c r="B12" s="26" t="s">
        <v>15</v>
      </c>
      <c r="C12" s="27" t="s">
        <v>16</v>
      </c>
      <c r="D12" s="28"/>
      <c r="E12" s="24" t="s">
        <v>17</v>
      </c>
      <c r="F12" s="24" t="s">
        <v>58</v>
      </c>
      <c r="G12" s="24" t="s">
        <v>59</v>
      </c>
      <c r="H12" s="28" t="s">
        <v>20</v>
      </c>
      <c r="I12" s="28"/>
    </row>
    <row r="13" spans="2:9" x14ac:dyDescent="0.4">
      <c r="B13" s="29" t="str">
        <f>入力画面!B11</f>
        <v>KP01</v>
      </c>
      <c r="C13" s="30" t="str">
        <f>入力画面!C11</f>
        <v>カッパ1号</v>
      </c>
      <c r="D13" s="31"/>
      <c r="E13" s="32">
        <f>入力画面!E11</f>
        <v>2</v>
      </c>
      <c r="F13" s="33">
        <f>入力画面!G11</f>
        <v>5400</v>
      </c>
      <c r="G13" s="33">
        <f>IF(B13=0,"",E13*F13)</f>
        <v>10800</v>
      </c>
      <c r="H13" s="31">
        <f>入力画面!H11</f>
        <v>0</v>
      </c>
      <c r="I13" s="31"/>
    </row>
    <row r="14" spans="2:9" x14ac:dyDescent="0.4">
      <c r="B14" s="29" t="str">
        <f>入力画面!B12</f>
        <v>KP02</v>
      </c>
      <c r="C14" s="30" t="str">
        <f>入力画面!C12</f>
        <v>カッパ2号</v>
      </c>
      <c r="D14" s="31"/>
      <c r="E14" s="32">
        <f>入力画面!E12</f>
        <v>10</v>
      </c>
      <c r="F14" s="33">
        <f>入力画面!G12</f>
        <v>3060</v>
      </c>
      <c r="G14" s="33">
        <f t="shared" ref="G14:G17" si="0">IF(B14=0,"",E14*F14)</f>
        <v>30600</v>
      </c>
      <c r="H14" s="31">
        <f>入力画面!H12</f>
        <v>0</v>
      </c>
      <c r="I14" s="31"/>
    </row>
    <row r="15" spans="2:9" x14ac:dyDescent="0.4">
      <c r="B15" s="29" t="str">
        <f>入力画面!B13</f>
        <v>KP03</v>
      </c>
      <c r="C15" s="30" t="str">
        <f>入力画面!C13</f>
        <v>カッパ3号</v>
      </c>
      <c r="D15" s="31"/>
      <c r="E15" s="32">
        <f>入力画面!E13</f>
        <v>15</v>
      </c>
      <c r="F15" s="33">
        <f>入力画面!G13</f>
        <v>1800</v>
      </c>
      <c r="G15" s="33">
        <f t="shared" si="0"/>
        <v>27000</v>
      </c>
      <c r="H15" s="31" t="str">
        <f>入力画面!H13</f>
        <v>子ども用</v>
      </c>
      <c r="I15" s="31"/>
    </row>
    <row r="16" spans="2:9" x14ac:dyDescent="0.4">
      <c r="B16" s="29">
        <f>入力画面!B14</f>
        <v>0</v>
      </c>
      <c r="C16" s="30" t="str">
        <f>入力画面!C14</f>
        <v/>
      </c>
      <c r="D16" s="31"/>
      <c r="E16" s="32">
        <f>入力画面!E14</f>
        <v>0</v>
      </c>
      <c r="F16" s="33" t="str">
        <f>入力画面!G14</f>
        <v/>
      </c>
      <c r="G16" s="33" t="str">
        <f t="shared" si="0"/>
        <v/>
      </c>
      <c r="H16" s="31" t="str">
        <f>入力画面!H14</f>
        <v/>
      </c>
      <c r="I16" s="31"/>
    </row>
    <row r="17" spans="2:9" x14ac:dyDescent="0.4">
      <c r="B17" s="29">
        <f>入力画面!B15</f>
        <v>0</v>
      </c>
      <c r="C17" s="30" t="str">
        <f>入力画面!C15</f>
        <v/>
      </c>
      <c r="D17" s="31"/>
      <c r="E17" s="32">
        <f>入力画面!E15</f>
        <v>0</v>
      </c>
      <c r="F17" s="33" t="str">
        <f>入力画面!G15</f>
        <v/>
      </c>
      <c r="G17" s="33" t="str">
        <f t="shared" si="0"/>
        <v/>
      </c>
      <c r="H17" s="31" t="str">
        <f>入力画面!H15</f>
        <v/>
      </c>
      <c r="I17" s="31"/>
    </row>
    <row r="18" spans="2:9" x14ac:dyDescent="0.4">
      <c r="E18" s="28" t="s">
        <v>60</v>
      </c>
      <c r="F18" s="28"/>
      <c r="G18" s="33">
        <f>SUM(G13:G17)</f>
        <v>68400</v>
      </c>
      <c r="H18" s="34"/>
      <c r="I18" s="35"/>
    </row>
    <row r="19" spans="2:9" x14ac:dyDescent="0.4">
      <c r="E19" s="28" t="s">
        <v>61</v>
      </c>
      <c r="F19" s="28"/>
      <c r="G19" s="33">
        <f>G18*消費税率</f>
        <v>6840</v>
      </c>
      <c r="H19" s="36"/>
      <c r="I19" s="37"/>
    </row>
    <row r="20" spans="2:9" x14ac:dyDescent="0.4">
      <c r="E20" s="28" t="s">
        <v>62</v>
      </c>
      <c r="F20" s="28"/>
      <c r="G20" s="38" t="str">
        <f>IF(G18&gt;=50000,"------",600)</f>
        <v>------</v>
      </c>
      <c r="H20" s="36" t="s">
        <v>63</v>
      </c>
      <c r="I20" s="37"/>
    </row>
    <row r="21" spans="2:9" x14ac:dyDescent="0.4">
      <c r="E21" s="28" t="s">
        <v>64</v>
      </c>
      <c r="F21" s="28"/>
      <c r="G21" s="33">
        <f>SUM(G18:G20)</f>
        <v>75240</v>
      </c>
      <c r="H21" s="39"/>
      <c r="I21" s="40"/>
    </row>
  </sheetData>
  <mergeCells count="19">
    <mergeCell ref="C17:D17"/>
    <mergeCell ref="H17:I17"/>
    <mergeCell ref="E18:F18"/>
    <mergeCell ref="E19:F19"/>
    <mergeCell ref="E20:F20"/>
    <mergeCell ref="E21:F21"/>
    <mergeCell ref="C14:D14"/>
    <mergeCell ref="H14:I14"/>
    <mergeCell ref="C15:D15"/>
    <mergeCell ref="H15:I15"/>
    <mergeCell ref="C16:D16"/>
    <mergeCell ref="H16:I16"/>
    <mergeCell ref="B1:F2"/>
    <mergeCell ref="H4:H5"/>
    <mergeCell ref="I4:I5"/>
    <mergeCell ref="C12:D12"/>
    <mergeCell ref="H12:I12"/>
    <mergeCell ref="C13:D13"/>
    <mergeCell ref="H13:I13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入力画面</vt:lpstr>
      <vt:lpstr>割引率表</vt:lpstr>
      <vt:lpstr>商品一覧</vt:lpstr>
      <vt:lpstr>顧客一覧</vt:lpstr>
      <vt:lpstr>見積書</vt:lpstr>
      <vt:lpstr>請求書</vt:lpstr>
      <vt:lpstr>ランク</vt:lpstr>
      <vt:lpstr>会社名</vt:lpstr>
      <vt:lpstr>割引率</vt:lpstr>
      <vt:lpstr>見積書日付</vt:lpstr>
      <vt:lpstr>顧客コード</vt:lpstr>
      <vt:lpstr>住所</vt:lpstr>
      <vt:lpstr>消費税率</vt:lpstr>
      <vt:lpstr>請求書日付</vt:lpstr>
      <vt:lpstr>担当者</vt:lpstr>
      <vt:lpstr>郵便番号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和男 矢野</cp:lastModifiedBy>
  <dcterms:created xsi:type="dcterms:W3CDTF">2016-03-07T11:52:12Z</dcterms:created>
  <dcterms:modified xsi:type="dcterms:W3CDTF">2024-08-13T02:55:29Z</dcterms:modified>
</cp:coreProperties>
</file>